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Basis" sheetId="1" r:id="rId1"/>
    <sheet name="Tabelle3" sheetId="3" r:id="rId2"/>
  </sheets>
  <calcPr calcId="125725"/>
</workbook>
</file>

<file path=xl/calcChain.xml><?xml version="1.0" encoding="utf-8"?>
<calcChain xmlns="http://schemas.openxmlformats.org/spreadsheetml/2006/main">
  <c r="D5" i="1"/>
  <c r="B31"/>
  <c r="B32"/>
  <c r="B33"/>
  <c r="B34"/>
  <c r="K34" s="1"/>
  <c r="B29"/>
  <c r="A34"/>
  <c r="A31"/>
  <c r="A32"/>
  <c r="A33"/>
  <c r="A29"/>
  <c r="M3"/>
  <c r="P3" s="1"/>
  <c r="M8"/>
  <c r="P8" s="1"/>
  <c r="O6"/>
  <c r="O7"/>
  <c r="O8"/>
  <c r="O5"/>
  <c r="N6"/>
  <c r="N7"/>
  <c r="N8"/>
  <c r="N5"/>
  <c r="F5"/>
  <c r="D8"/>
  <c r="D6"/>
  <c r="D7"/>
  <c r="E6"/>
  <c r="E7"/>
  <c r="E8"/>
  <c r="E5"/>
  <c r="B9"/>
  <c r="E9" s="1"/>
  <c r="F8"/>
  <c r="F3"/>
  <c r="B11"/>
  <c r="O9" l="1"/>
  <c r="T8"/>
  <c r="S8"/>
  <c r="J5"/>
  <c r="I5"/>
  <c r="I8"/>
  <c r="J8"/>
  <c r="F6" l="1"/>
  <c r="J6" l="1"/>
  <c r="I6"/>
  <c r="F7" l="1"/>
  <c r="F9" s="1"/>
  <c r="F11" l="1"/>
  <c r="D27" s="1"/>
  <c r="J7"/>
  <c r="G27" s="1"/>
  <c r="H27" s="1"/>
  <c r="I7"/>
  <c r="H11"/>
  <c r="J11" l="1"/>
  <c r="I11"/>
  <c r="I12"/>
  <c r="E27"/>
  <c r="F27" s="1"/>
  <c r="G11"/>
  <c r="L3" l="1"/>
  <c r="K11"/>
  <c r="C32"/>
  <c r="D32" s="1"/>
  <c r="E32" l="1"/>
  <c r="L4"/>
  <c r="M5"/>
  <c r="P5" s="1"/>
  <c r="M6"/>
  <c r="P6" s="1"/>
  <c r="M7"/>
  <c r="P7" s="1"/>
  <c r="C33"/>
  <c r="D33" s="1"/>
  <c r="E33" s="1"/>
  <c r="C31"/>
  <c r="D31" s="1"/>
  <c r="E31" s="1"/>
  <c r="K32" l="1"/>
  <c r="L32" s="1"/>
  <c r="K33"/>
  <c r="L33" s="1"/>
  <c r="K31"/>
  <c r="L31" s="1"/>
  <c r="S5"/>
  <c r="T5"/>
  <c r="P9"/>
  <c r="P11" s="1"/>
  <c r="S7"/>
  <c r="T7"/>
  <c r="S6"/>
  <c r="T6"/>
  <c r="F33" l="1"/>
  <c r="F32"/>
  <c r="S12"/>
  <c r="F31"/>
  <c r="S11"/>
  <c r="R11"/>
  <c r="Q11"/>
  <c r="T11"/>
  <c r="U11" l="1"/>
  <c r="B28" s="1"/>
</calcChain>
</file>

<file path=xl/sharedStrings.xml><?xml version="1.0" encoding="utf-8"?>
<sst xmlns="http://schemas.openxmlformats.org/spreadsheetml/2006/main" count="49" uniqueCount="41">
  <si>
    <t>Manager</t>
  </si>
  <si>
    <t>1 Teil</t>
  </si>
  <si>
    <t>2 Teil</t>
  </si>
  <si>
    <t>GHP</t>
  </si>
  <si>
    <t>KSK</t>
  </si>
  <si>
    <t>WSP</t>
  </si>
  <si>
    <t>erzielte Pkte</t>
  </si>
  <si>
    <t>gew. Pkte</t>
  </si>
  <si>
    <t>Sum 2Teil</t>
  </si>
  <si>
    <t>Sum gesamt</t>
  </si>
  <si>
    <t>1+2 50%</t>
  </si>
  <si>
    <t>erfüllt:</t>
  </si>
  <si>
    <t>nicht erf.</t>
  </si>
  <si>
    <t>3 v. T2 &gt;=50%</t>
  </si>
  <si>
    <t>T2 &lt;30%</t>
  </si>
  <si>
    <t>T2 50%</t>
  </si>
  <si>
    <t>MEPR</t>
  </si>
  <si>
    <t>Bedingungen lt. § 16:</t>
  </si>
  <si>
    <t>3. nur, falls durch die MEPR zum "Bestehen" führen kann</t>
  </si>
  <si>
    <r>
      <t xml:space="preserve">1. nur in </t>
    </r>
    <r>
      <rPr>
        <b/>
        <sz val="11"/>
        <color theme="1"/>
        <rFont val="Calibri"/>
        <family val="2"/>
        <scheme val="minor"/>
      </rPr>
      <t>einem</t>
    </r>
    <r>
      <rPr>
        <sz val="11"/>
        <color theme="1"/>
        <rFont val="Calibri"/>
        <family val="2"/>
        <scheme val="minor"/>
      </rPr>
      <t xml:space="preserve"> der drei schriftlichen Fächer des 2. Prüfungsteils.</t>
    </r>
  </si>
  <si>
    <t>2. nur bei einer Note schlechter "ausreichend"(&lt;50 Pkte) [also auch bei einer "6"]</t>
  </si>
  <si>
    <t>Berechnung lt. § 16:</t>
  </si>
  <si>
    <t>Bei der Ermittlung des Ergebnisses für den Prüfungsbereich sind das bisherige Ergebnis</t>
  </si>
  <si>
    <r>
      <t xml:space="preserve"> und das Ergebnis der mündlichen Ergänzungsprüfung im Verhältnis </t>
    </r>
    <r>
      <rPr>
        <b/>
        <sz val="11"/>
        <color theme="1"/>
        <rFont val="Calibri"/>
        <family val="2"/>
        <scheme val="minor"/>
      </rPr>
      <t>2:1</t>
    </r>
    <r>
      <rPr>
        <sz val="11"/>
        <color theme="1"/>
        <rFont val="Calibri"/>
        <family val="2"/>
        <scheme val="minor"/>
      </rPr>
      <t xml:space="preserve"> zu gewichten.</t>
    </r>
  </si>
  <si>
    <t>Fachgespräch</t>
  </si>
  <si>
    <t>Legende</t>
  </si>
  <si>
    <t>a) 1. Teil: 0 Pkte und im Fachgespräch 30 Pkte - Rest z.B. 90 Pkte =&gt; bestanden!</t>
  </si>
  <si>
    <t>b)1. Teil 49 Pkte und in allen anderen Teilen je 50 Pkte = nicht bestanden! + keine MEPR! =&gt; Wiederholung im 1. Teil!</t>
  </si>
  <si>
    <t>c) im Fachgespräch 49 Pkte sonst je 50 Pkte = nicht bestanden  +  keine MEPR! =&gt; Wiederholungs im Fachgespräch!</t>
  </si>
  <si>
    <t>Wiederholungsprüfung = zum regulären Zeitpunkt der jeweiligen nächsten Prüfung - falls 1. Teil zum Termin diese Teils!</t>
  </si>
  <si>
    <r>
      <t xml:space="preserve">Bsp der Variantenvielfalt - </t>
    </r>
    <r>
      <rPr>
        <sz val="11"/>
        <color rgb="FFFF0000"/>
        <rFont val="Calibri"/>
        <family val="2"/>
        <scheme val="minor"/>
      </rPr>
      <t>Extrema</t>
    </r>
    <r>
      <rPr>
        <sz val="11"/>
        <color theme="1"/>
        <rFont val="Calibri"/>
        <family val="2"/>
        <scheme val="minor"/>
      </rPr>
      <t>:</t>
    </r>
  </si>
  <si>
    <t>IMMER BESTANDEN wenn Sie in jedem Prüfrungsteil mindestens 50 Pkte geholt/gemacht haben!</t>
  </si>
  <si>
    <t>Note:</t>
  </si>
  <si>
    <t>"Bestanden" wenn im blauen Textfeld"bestanden" steht!</t>
  </si>
  <si>
    <t>in einer MEPR nicht zu ändern - nur in einer Wiederholungsprüfung</t>
  </si>
  <si>
    <r>
      <t xml:space="preserve">Falls zwei Möglichkeiten, sollte man die Variante mit der </t>
    </r>
    <r>
      <rPr>
        <sz val="11"/>
        <color rgb="FFFF0000"/>
        <rFont val="Calibri"/>
        <family val="2"/>
        <scheme val="minor"/>
      </rPr>
      <t>niedrigeren Pktzahl</t>
    </r>
    <r>
      <rPr>
        <sz val="11"/>
        <color theme="1"/>
        <rFont val="Calibri"/>
        <family val="2"/>
        <scheme val="minor"/>
      </rPr>
      <t xml:space="preserve"> versuchen!</t>
    </r>
  </si>
  <si>
    <t>Hauptversion</t>
  </si>
  <si>
    <t>Dies ist nur ein Versuch, ein IHK-Schema nachzubauen - keine Haftung insbesondere auch beim Runden</t>
  </si>
  <si>
    <t>JW</t>
  </si>
  <si>
    <t>= Eingabedaten(hier z.B.: Name)</t>
  </si>
  <si>
    <t>Stand: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</si>
</sst>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;;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CC99"/>
      <name val="Calibri"/>
      <family val="2"/>
      <scheme val="minor"/>
    </font>
    <font>
      <sz val="11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9" fontId="0" fillId="0" borderId="0" xfId="0" applyNumberFormat="1"/>
    <xf numFmtId="9" fontId="1" fillId="0" borderId="0" xfId="0" applyNumberFormat="1" applyFont="1"/>
    <xf numFmtId="0" fontId="1" fillId="0" borderId="0" xfId="0" applyFont="1"/>
    <xf numFmtId="164" fontId="2" fillId="0" borderId="0" xfId="0" applyNumberFormat="1" applyFont="1"/>
    <xf numFmtId="164" fontId="0" fillId="0" borderId="0" xfId="0" applyNumberFormat="1"/>
    <xf numFmtId="0" fontId="0" fillId="0" borderId="2" xfId="0" applyBorder="1"/>
    <xf numFmtId="0" fontId="0" fillId="3" borderId="3" xfId="0" applyFill="1" applyBorder="1"/>
    <xf numFmtId="164" fontId="2" fillId="0" borderId="3" xfId="0" applyNumberFormat="1" applyFont="1" applyBorder="1"/>
    <xf numFmtId="0" fontId="0" fillId="0" borderId="0" xfId="0" quotePrefix="1"/>
    <xf numFmtId="164" fontId="0" fillId="3" borderId="1" xfId="0" applyNumberFormat="1" applyFill="1" applyBorder="1"/>
    <xf numFmtId="164" fontId="1" fillId="0" borderId="1" xfId="0" applyNumberFormat="1" applyFont="1" applyBorder="1"/>
    <xf numFmtId="0" fontId="0" fillId="0" borderId="0" xfId="0" applyFill="1"/>
    <xf numFmtId="0" fontId="0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9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0" fillId="0" borderId="9" xfId="0" applyBorder="1"/>
    <xf numFmtId="0" fontId="0" fillId="0" borderId="10" xfId="0" applyBorder="1"/>
    <xf numFmtId="0" fontId="1" fillId="0" borderId="10" xfId="0" applyFont="1" applyBorder="1"/>
    <xf numFmtId="0" fontId="1" fillId="0" borderId="11" xfId="0" applyFont="1" applyBorder="1"/>
    <xf numFmtId="0" fontId="1" fillId="0" borderId="4" xfId="0" applyFont="1" applyBorder="1"/>
    <xf numFmtId="0" fontId="1" fillId="0" borderId="5" xfId="0" applyFont="1" applyBorder="1"/>
    <xf numFmtId="0" fontId="0" fillId="3" borderId="4" xfId="0" applyFill="1" applyBorder="1"/>
    <xf numFmtId="0" fontId="0" fillId="2" borderId="0" xfId="0" applyFill="1" applyProtection="1">
      <protection locked="0"/>
    </xf>
    <xf numFmtId="0" fontId="1" fillId="0" borderId="0" xfId="0" applyFont="1" applyFill="1"/>
    <xf numFmtId="0" fontId="1" fillId="3" borderId="0" xfId="0" applyFont="1" applyFill="1" applyBorder="1"/>
    <xf numFmtId="0" fontId="0" fillId="3" borderId="0" xfId="0" applyFill="1" applyBorder="1"/>
    <xf numFmtId="0" fontId="1" fillId="3" borderId="7" xfId="0" applyFont="1" applyFill="1" applyBorder="1"/>
    <xf numFmtId="0" fontId="1" fillId="5" borderId="9" xfId="0" applyFont="1" applyFill="1" applyBorder="1"/>
    <xf numFmtId="0" fontId="1" fillId="5" borderId="10" xfId="0" applyFont="1" applyFill="1" applyBorder="1"/>
    <xf numFmtId="0" fontId="0" fillId="5" borderId="10" xfId="0" applyFill="1" applyBorder="1"/>
    <xf numFmtId="0" fontId="0" fillId="5" borderId="11" xfId="0" applyFill="1" applyBorder="1"/>
    <xf numFmtId="0" fontId="0" fillId="0" borderId="0" xfId="0" applyAlignment="1">
      <alignment horizontal="center" vertical="center"/>
    </xf>
    <xf numFmtId="0" fontId="3" fillId="0" borderId="0" xfId="0" applyFont="1"/>
    <xf numFmtId="165" fontId="0" fillId="0" borderId="0" xfId="0" applyNumberFormat="1" applyBorder="1"/>
    <xf numFmtId="165" fontId="0" fillId="4" borderId="0" xfId="0" applyNumberFormat="1" applyFill="1" applyBorder="1"/>
    <xf numFmtId="0" fontId="0" fillId="5" borderId="0" xfId="0" applyFill="1"/>
    <xf numFmtId="14" fontId="0" fillId="5" borderId="0" xfId="0" applyNumberFormat="1" applyFill="1"/>
    <xf numFmtId="0" fontId="0" fillId="0" borderId="10" xfId="0" applyFont="1" applyBorder="1"/>
    <xf numFmtId="164" fontId="0" fillId="0" borderId="10" xfId="0" applyNumberFormat="1" applyFont="1" applyBorder="1"/>
    <xf numFmtId="0" fontId="4" fillId="0" borderId="0" xfId="0" applyFont="1" applyBorder="1"/>
  </cellXfs>
  <cellStyles count="1">
    <cellStyle name="Standard" xfId="0" builtinId="0"/>
  </cellStyles>
  <dxfs count="7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600075</xdr:colOff>
      <xdr:row>20</xdr:row>
      <xdr:rowOff>180975</xdr:rowOff>
    </xdr:from>
    <xdr:to>
      <xdr:col>18</xdr:col>
      <xdr:colOff>180975</xdr:colOff>
      <xdr:row>29</xdr:row>
      <xdr:rowOff>1556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86925" y="4048125"/>
          <a:ext cx="2628900" cy="15446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5</xdr:col>
      <xdr:colOff>9525</xdr:colOff>
      <xdr:row>9</xdr:row>
      <xdr:rowOff>28575</xdr:rowOff>
    </xdr:from>
    <xdr:to>
      <xdr:col>11</xdr:col>
      <xdr:colOff>457200</xdr:colOff>
      <xdr:row>28</xdr:row>
      <xdr:rowOff>180974</xdr:rowOff>
    </xdr:to>
    <xdr:cxnSp macro="">
      <xdr:nvCxnSpPr>
        <xdr:cNvPr id="8" name="Gerade Verbindung mit Pfeil 7"/>
        <xdr:cNvCxnSpPr/>
      </xdr:nvCxnSpPr>
      <xdr:spPr>
        <a:xfrm flipV="1">
          <a:off x="3619500" y="1762125"/>
          <a:ext cx="3638550" cy="3790949"/>
        </a:xfrm>
        <a:prstGeom prst="straightConnector1">
          <a:avLst/>
        </a:prstGeom>
        <a:ln w="317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190500</xdr:colOff>
      <xdr:row>7</xdr:row>
      <xdr:rowOff>85725</xdr:rowOff>
    </xdr:from>
    <xdr:to>
      <xdr:col>20</xdr:col>
      <xdr:colOff>590550</xdr:colOff>
      <xdr:row>9</xdr:row>
      <xdr:rowOff>104775</xdr:rowOff>
    </xdr:to>
    <xdr:sp macro="" textlink="">
      <xdr:nvSpPr>
        <xdr:cNvPr id="7" name="Pfeil nach unten 6"/>
        <xdr:cNvSpPr/>
      </xdr:nvSpPr>
      <xdr:spPr>
        <a:xfrm>
          <a:off x="13849350" y="1419225"/>
          <a:ext cx="400050" cy="419100"/>
        </a:xfrm>
        <a:prstGeom prst="downArrow">
          <a:avLst/>
        </a:prstGeom>
        <a:gradFill>
          <a:gsLst>
            <a:gs pos="0">
              <a:schemeClr val="bg1"/>
            </a:gs>
            <a:gs pos="50000">
              <a:srgbClr val="00B050"/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10</xdr:col>
      <xdr:colOff>180975</xdr:colOff>
      <xdr:row>7</xdr:row>
      <xdr:rowOff>104775</xdr:rowOff>
    </xdr:from>
    <xdr:to>
      <xdr:col>10</xdr:col>
      <xdr:colOff>581025</xdr:colOff>
      <xdr:row>9</xdr:row>
      <xdr:rowOff>123825</xdr:rowOff>
    </xdr:to>
    <xdr:sp macro="" textlink="">
      <xdr:nvSpPr>
        <xdr:cNvPr id="9" name="Pfeil nach unten 8"/>
        <xdr:cNvSpPr/>
      </xdr:nvSpPr>
      <xdr:spPr>
        <a:xfrm>
          <a:off x="6219825" y="1438275"/>
          <a:ext cx="400050" cy="419100"/>
        </a:xfrm>
        <a:prstGeom prst="downArrow">
          <a:avLst/>
        </a:prstGeom>
        <a:gradFill>
          <a:gsLst>
            <a:gs pos="0">
              <a:schemeClr val="bg1"/>
            </a:gs>
            <a:gs pos="50000">
              <a:srgbClr val="00B050"/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4"/>
  <sheetViews>
    <sheetView tabSelected="1" zoomScaleNormal="100" workbookViewId="0">
      <selection activeCell="C1" sqref="C1"/>
    </sheetView>
  </sheetViews>
  <sheetFormatPr baseColWidth="10" defaultRowHeight="15"/>
  <cols>
    <col min="1" max="1" width="12.7109375" customWidth="1"/>
    <col min="4" max="4" width="9.85546875" customWidth="1"/>
    <col min="5" max="5" width="8.7109375" customWidth="1"/>
    <col min="6" max="6" width="8" customWidth="1"/>
    <col min="7" max="7" width="7.28515625" customWidth="1"/>
    <col min="8" max="8" width="6.85546875" customWidth="1"/>
    <col min="9" max="9" width="6.140625" customWidth="1"/>
    <col min="10" max="10" width="8.140625" customWidth="1"/>
  </cols>
  <sheetData>
    <row r="1" spans="1:21">
      <c r="A1" t="s">
        <v>0</v>
      </c>
      <c r="C1" s="32"/>
      <c r="D1" s="9" t="s">
        <v>39</v>
      </c>
      <c r="J1" s="45" t="s">
        <v>40</v>
      </c>
      <c r="K1" s="46">
        <v>44576</v>
      </c>
    </row>
    <row r="2" spans="1:21">
      <c r="C2" t="s">
        <v>6</v>
      </c>
      <c r="D2" s="1">
        <v>0.3</v>
      </c>
      <c r="E2" s="1">
        <v>0.5</v>
      </c>
      <c r="F2" t="s">
        <v>7</v>
      </c>
      <c r="G2" t="s">
        <v>10</v>
      </c>
      <c r="H2" t="s">
        <v>15</v>
      </c>
      <c r="I2" t="s">
        <v>13</v>
      </c>
      <c r="J2" t="s">
        <v>14</v>
      </c>
      <c r="L2" t="s">
        <v>16</v>
      </c>
      <c r="M2" t="s">
        <v>6</v>
      </c>
      <c r="N2" s="1">
        <v>0.3</v>
      </c>
      <c r="O2" s="1">
        <v>0.5</v>
      </c>
      <c r="P2" t="s">
        <v>7</v>
      </c>
      <c r="Q2" t="s">
        <v>10</v>
      </c>
      <c r="R2" t="s">
        <v>15</v>
      </c>
      <c r="S2" t="s">
        <v>13</v>
      </c>
      <c r="T2" t="s">
        <v>14</v>
      </c>
      <c r="U2" s="41"/>
    </row>
    <row r="3" spans="1:21">
      <c r="A3" t="s">
        <v>1</v>
      </c>
      <c r="B3" s="1">
        <v>0.25</v>
      </c>
      <c r="C3" s="32">
        <v>55</v>
      </c>
      <c r="F3" s="4">
        <f>B3*C3</f>
        <v>13.75</v>
      </c>
      <c r="K3" s="1"/>
      <c r="L3">
        <f>IF(OR(AND(L5&gt;0,L6="",L7="",C5&lt;50),(AND(L6&gt;0,L5="",L7="",C6&lt;50)),(AND(L7&gt;0,L5="",L6="",C7&lt;50))),1,IF(AND(G11=1,H11=1,I11=1,J11=0),2,0))</f>
        <v>0</v>
      </c>
      <c r="M3" s="12">
        <f>C3</f>
        <v>55</v>
      </c>
      <c r="P3" s="4">
        <f>B3*M3</f>
        <v>13.75</v>
      </c>
      <c r="U3" s="1"/>
    </row>
    <row r="4" spans="1:21">
      <c r="A4" t="s">
        <v>2</v>
      </c>
      <c r="F4" s="4"/>
      <c r="L4" s="3" t="str">
        <f>IF(L3=0,"MEPR nicht möglich/bzw. eine Zahl eingeben","")</f>
        <v>MEPR nicht möglich/bzw. eine Zahl eingeben</v>
      </c>
      <c r="M4" s="33"/>
      <c r="P4" s="4"/>
    </row>
    <row r="5" spans="1:21">
      <c r="A5" t="s">
        <v>4</v>
      </c>
      <c r="B5" s="1">
        <v>0.15</v>
      </c>
      <c r="C5" s="32">
        <v>80</v>
      </c>
      <c r="D5">
        <f>B5*30</f>
        <v>4.5</v>
      </c>
      <c r="E5">
        <f>B5*50</f>
        <v>7.5</v>
      </c>
      <c r="F5" s="4">
        <f>B5*C5</f>
        <v>12</v>
      </c>
      <c r="I5">
        <f>IF(F5&lt;E5,0,1)</f>
        <v>1</v>
      </c>
      <c r="J5">
        <f>IF(F5&lt;D5,0,1)</f>
        <v>1</v>
      </c>
      <c r="K5" s="1"/>
      <c r="L5" s="32"/>
      <c r="M5" s="12">
        <f>IF(AND($L$3=1,C5&lt;50,L6="",L7="",L5&lt;=100),(C5*2+L5)/3,C5)</f>
        <v>80</v>
      </c>
      <c r="N5">
        <f>B5*30</f>
        <v>4.5</v>
      </c>
      <c r="O5">
        <f>B5*50</f>
        <v>7.5</v>
      </c>
      <c r="P5" s="4">
        <f>B5*M5</f>
        <v>12</v>
      </c>
      <c r="S5">
        <f>IF(P5&lt;O5,0,1)</f>
        <v>1</v>
      </c>
      <c r="T5">
        <f>IF(P5&lt;N5,0,1)</f>
        <v>1</v>
      </c>
      <c r="U5" s="1"/>
    </row>
    <row r="6" spans="1:21">
      <c r="A6" t="s">
        <v>3</v>
      </c>
      <c r="B6" s="1">
        <v>0.3</v>
      </c>
      <c r="C6" s="32">
        <v>100</v>
      </c>
      <c r="D6">
        <f t="shared" ref="D6:D7" si="0">B6*30</f>
        <v>9</v>
      </c>
      <c r="E6">
        <f>B6*50</f>
        <v>15</v>
      </c>
      <c r="F6" s="4">
        <f>B6*C6</f>
        <v>30</v>
      </c>
      <c r="I6">
        <f t="shared" ref="I6:I8" si="1">IF(F6&lt;E6,0,1)</f>
        <v>1</v>
      </c>
      <c r="J6">
        <f t="shared" ref="J6:J8" si="2">IF(F6&lt;D6,0,1)</f>
        <v>1</v>
      </c>
      <c r="K6" s="1"/>
      <c r="L6" s="32"/>
      <c r="M6" s="12">
        <f>IF(AND($L$3=1,C6&lt;50,L7="",L6&lt;=100),(C6*2+L6)/3,C6)</f>
        <v>100</v>
      </c>
      <c r="N6">
        <f t="shared" ref="N6:N8" si="3">B6*30</f>
        <v>9</v>
      </c>
      <c r="O6">
        <f t="shared" ref="O6:O8" si="4">B6*50</f>
        <v>15</v>
      </c>
      <c r="P6" s="4">
        <f t="shared" ref="P6:P8" si="5">B6*M6</f>
        <v>30</v>
      </c>
      <c r="S6">
        <f t="shared" ref="S6:S8" si="6">IF(P6&lt;O6,0,1)</f>
        <v>1</v>
      </c>
      <c r="T6">
        <f t="shared" ref="T6:T8" si="7">IF(P6&lt;N6,0,1)</f>
        <v>1</v>
      </c>
      <c r="U6" s="1"/>
    </row>
    <row r="7" spans="1:21">
      <c r="A7" t="s">
        <v>5</v>
      </c>
      <c r="B7" s="1">
        <v>0.1</v>
      </c>
      <c r="C7" s="32">
        <v>25</v>
      </c>
      <c r="D7">
        <f t="shared" si="0"/>
        <v>3</v>
      </c>
      <c r="E7">
        <f>B7*50</f>
        <v>5</v>
      </c>
      <c r="F7" s="4">
        <f>B7*C7</f>
        <v>2.5</v>
      </c>
      <c r="I7">
        <f t="shared" si="1"/>
        <v>0</v>
      </c>
      <c r="J7">
        <f t="shared" si="2"/>
        <v>0</v>
      </c>
      <c r="K7" s="1"/>
      <c r="L7" s="32"/>
      <c r="M7" s="12">
        <f>IF(AND($L$3=1,C7&lt;50,L6="",L5="",L7&lt;=100),(C7*2+L7)/3,C7)</f>
        <v>25</v>
      </c>
      <c r="N7">
        <f t="shared" si="3"/>
        <v>3</v>
      </c>
      <c r="O7">
        <f t="shared" si="4"/>
        <v>5</v>
      </c>
      <c r="P7" s="4">
        <f t="shared" si="5"/>
        <v>2.5</v>
      </c>
      <c r="S7">
        <f t="shared" si="6"/>
        <v>0</v>
      </c>
      <c r="T7">
        <f t="shared" si="7"/>
        <v>0</v>
      </c>
      <c r="U7" s="1"/>
    </row>
    <row r="8" spans="1:21" ht="15.75" thickBot="1">
      <c r="A8" t="s">
        <v>24</v>
      </c>
      <c r="B8" s="1">
        <v>0.2</v>
      </c>
      <c r="C8" s="32">
        <v>30</v>
      </c>
      <c r="D8">
        <f>B8*30</f>
        <v>6</v>
      </c>
      <c r="E8">
        <f>B8*50</f>
        <v>10</v>
      </c>
      <c r="F8" s="4">
        <f>B8*C8</f>
        <v>6</v>
      </c>
      <c r="I8">
        <f t="shared" si="1"/>
        <v>0</v>
      </c>
      <c r="J8">
        <f t="shared" si="2"/>
        <v>1</v>
      </c>
      <c r="K8" s="1"/>
      <c r="M8" s="12">
        <f>C8</f>
        <v>30</v>
      </c>
      <c r="N8">
        <f t="shared" si="3"/>
        <v>6</v>
      </c>
      <c r="O8">
        <f t="shared" si="4"/>
        <v>10</v>
      </c>
      <c r="P8" s="4">
        <f t="shared" si="5"/>
        <v>6</v>
      </c>
      <c r="S8">
        <f t="shared" si="6"/>
        <v>0</v>
      </c>
      <c r="T8">
        <f t="shared" si="7"/>
        <v>1</v>
      </c>
      <c r="U8" s="1"/>
    </row>
    <row r="9" spans="1:21" ht="15.75" thickBot="1">
      <c r="A9" t="s">
        <v>8</v>
      </c>
      <c r="B9" s="2">
        <f>SUM(B5:B8)</f>
        <v>0.75</v>
      </c>
      <c r="E9" s="11">
        <f>B9*50</f>
        <v>37.5</v>
      </c>
      <c r="F9" s="8">
        <f>SUM(F5:F8)</f>
        <v>50.5</v>
      </c>
      <c r="K9" s="5"/>
      <c r="O9" s="11">
        <f>B9*50</f>
        <v>37.5</v>
      </c>
      <c r="P9" s="8">
        <f>SUM(P5:P8)</f>
        <v>50.5</v>
      </c>
      <c r="U9" s="5"/>
    </row>
    <row r="10" spans="1:21" ht="15.75" thickBot="1"/>
    <row r="11" spans="1:21" ht="15.75" thickBot="1">
      <c r="A11" t="s">
        <v>9</v>
      </c>
      <c r="B11" s="1">
        <f>SUM(B3:B8)</f>
        <v>1</v>
      </c>
      <c r="F11" s="10">
        <f>F9+F3</f>
        <v>64.25</v>
      </c>
      <c r="G11" s="6">
        <f>IF(F11&lt;50,0,1)</f>
        <v>1</v>
      </c>
      <c r="H11" s="6">
        <f>IF(F9&lt;E9,0,1)</f>
        <v>1</v>
      </c>
      <c r="I11" s="6">
        <f>IF(SUM(I5:I8)&gt;=3,1,0)</f>
        <v>0</v>
      </c>
      <c r="J11" s="6">
        <f>IF(SUM(J5:J8)&lt;4,0,1)</f>
        <v>0</v>
      </c>
      <c r="K11" s="7" t="str">
        <f>IF(SUM(G11:J11)&lt;4,"Nicht","bestanden")</f>
        <v>Nicht</v>
      </c>
      <c r="P11" s="10">
        <f>P9+P3</f>
        <v>64.25</v>
      </c>
      <c r="Q11" s="6">
        <f>IF(P11&lt;50,0,1)</f>
        <v>1</v>
      </c>
      <c r="R11" s="6">
        <f>IF(P9&lt;O9,0,1)</f>
        <v>1</v>
      </c>
      <c r="S11" s="6">
        <f>IF(SUM(S5:S8)&gt;=3,1,0)</f>
        <v>0</v>
      </c>
      <c r="T11" s="6">
        <f>IF(SUM(T5:T8)&lt;4,0,1)</f>
        <v>0</v>
      </c>
      <c r="U11" s="7" t="str">
        <f>IF(SUM(Q11:T11)&lt;4,"Nicht","bestanden")</f>
        <v>Nicht</v>
      </c>
    </row>
    <row r="12" spans="1:21">
      <c r="E12" t="s">
        <v>25</v>
      </c>
      <c r="F12" s="3" t="s">
        <v>11</v>
      </c>
      <c r="G12" s="3">
        <v>1</v>
      </c>
      <c r="I12">
        <f>SUM(I5:I8)</f>
        <v>2</v>
      </c>
      <c r="S12">
        <f>SUM(S5:S8)</f>
        <v>2</v>
      </c>
    </row>
    <row r="13" spans="1:21" ht="15.75" thickBot="1">
      <c r="F13" s="3" t="s">
        <v>12</v>
      </c>
      <c r="G13" s="3">
        <v>0</v>
      </c>
      <c r="M13" t="s">
        <v>17</v>
      </c>
    </row>
    <row r="14" spans="1:21">
      <c r="A14" s="29" t="s">
        <v>31</v>
      </c>
      <c r="B14" s="30"/>
      <c r="C14" s="14"/>
      <c r="D14" s="14"/>
      <c r="E14" s="14"/>
      <c r="F14" s="14"/>
      <c r="G14" s="14"/>
      <c r="H14" s="14"/>
      <c r="I14" s="14"/>
      <c r="J14" s="14"/>
      <c r="K14" s="15"/>
      <c r="M14" t="s">
        <v>19</v>
      </c>
    </row>
    <row r="15" spans="1:21">
      <c r="A15" s="36" t="s">
        <v>33</v>
      </c>
      <c r="B15" s="34"/>
      <c r="C15" s="35"/>
      <c r="D15" s="35"/>
      <c r="E15" s="35"/>
      <c r="F15" s="17"/>
      <c r="G15" s="17"/>
      <c r="H15" s="17"/>
      <c r="I15" s="17"/>
      <c r="J15" s="17"/>
      <c r="K15" s="18"/>
      <c r="M15" t="s">
        <v>20</v>
      </c>
    </row>
    <row r="16" spans="1:21" ht="15.75" thickBot="1">
      <c r="A16" s="37" t="s">
        <v>37</v>
      </c>
      <c r="B16" s="38"/>
      <c r="C16" s="39"/>
      <c r="D16" s="39"/>
      <c r="E16" s="39"/>
      <c r="F16" s="39"/>
      <c r="G16" s="39"/>
      <c r="H16" s="39"/>
      <c r="I16" s="39"/>
      <c r="J16" s="39"/>
      <c r="K16" s="40"/>
      <c r="M16" t="s">
        <v>18</v>
      </c>
    </row>
    <row r="18" spans="1:19">
      <c r="A18" t="s">
        <v>30</v>
      </c>
      <c r="M18" t="s">
        <v>21</v>
      </c>
    </row>
    <row r="19" spans="1:19">
      <c r="A19" s="13" t="s">
        <v>26</v>
      </c>
      <c r="B19" s="3"/>
      <c r="M19" t="s">
        <v>22</v>
      </c>
    </row>
    <row r="20" spans="1:19">
      <c r="A20" s="13" t="s">
        <v>27</v>
      </c>
      <c r="B20" s="3"/>
      <c r="M20" t="s">
        <v>23</v>
      </c>
    </row>
    <row r="21" spans="1:19">
      <c r="A21" s="13" t="s">
        <v>28</v>
      </c>
      <c r="B21" s="3"/>
    </row>
    <row r="22" spans="1:19">
      <c r="A22" s="13" t="s">
        <v>29</v>
      </c>
      <c r="B22" s="3"/>
      <c r="N22" t="s">
        <v>32</v>
      </c>
    </row>
    <row r="24" spans="1:19" ht="15.75" thickBot="1"/>
    <row r="25" spans="1:19">
      <c r="A25" s="31" t="s">
        <v>36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5"/>
    </row>
    <row r="26" spans="1:19">
      <c r="A26" s="16"/>
      <c r="B26" s="17"/>
      <c r="C26" s="17"/>
      <c r="D26" s="17"/>
      <c r="F26" s="17"/>
      <c r="G26" s="17"/>
      <c r="H26" s="17"/>
      <c r="I26" s="17"/>
      <c r="J26" s="17"/>
      <c r="K26" s="17"/>
      <c r="L26" s="17"/>
      <c r="M26" s="17"/>
      <c r="N26" s="18"/>
    </row>
    <row r="27" spans="1:19">
      <c r="A27" s="16"/>
      <c r="B27" s="17"/>
      <c r="C27" s="19"/>
      <c r="D27" s="20" t="str">
        <f>IF(E9-F9&gt;50-F11,"P9","P11")</f>
        <v>P9</v>
      </c>
      <c r="E27" s="21">
        <f>IF(D27="P11",50,37.5)</f>
        <v>37.5</v>
      </c>
      <c r="F27" s="21">
        <f>IF(E27=50,E27-F11,E27-F9)</f>
        <v>-13</v>
      </c>
      <c r="G27" s="17">
        <f>IF(SUM(J5:J8)&lt;3,1,0)</f>
        <v>0</v>
      </c>
      <c r="H27" s="49" t="str">
        <f>IF(G27=1,"leider wg. mehreren ''6'' durchgefallen! - oder nicht alle Werte eingetragen","")</f>
        <v/>
      </c>
      <c r="I27" s="49"/>
      <c r="J27" s="49"/>
      <c r="K27" s="49"/>
      <c r="L27" s="49"/>
      <c r="M27" s="17"/>
      <c r="N27" s="18"/>
    </row>
    <row r="28" spans="1:19">
      <c r="A28" s="16"/>
      <c r="B28" s="22" t="str">
        <f>IF(K11="bestanden","Sie haben bestanden - feiern Sie!",IF(U11="bestanden","Sie haben bestanden - feiern Sie!",""))</f>
        <v/>
      </c>
      <c r="C28" s="23"/>
      <c r="D28" s="24"/>
      <c r="E28" s="24"/>
      <c r="F28" s="17"/>
      <c r="G28" s="17"/>
      <c r="H28" s="21"/>
      <c r="I28" s="17"/>
      <c r="J28" s="17"/>
      <c r="K28" s="17"/>
      <c r="L28" s="17"/>
      <c r="M28" s="17"/>
      <c r="N28" s="18"/>
    </row>
    <row r="29" spans="1:19">
      <c r="A29" s="16" t="str">
        <f>A3</f>
        <v>1 Teil</v>
      </c>
      <c r="B29" s="17">
        <f>C3</f>
        <v>55</v>
      </c>
      <c r="C29" s="17" t="s">
        <v>34</v>
      </c>
      <c r="D29" s="17"/>
      <c r="E29" s="17"/>
      <c r="F29" s="17"/>
      <c r="G29" s="17"/>
      <c r="H29" s="21"/>
      <c r="I29" s="17"/>
      <c r="J29" s="17"/>
      <c r="K29" s="17"/>
      <c r="L29" s="17"/>
      <c r="M29" s="17"/>
      <c r="N29" s="18"/>
    </row>
    <row r="30" spans="1:19">
      <c r="A30" s="16"/>
      <c r="B30" s="17"/>
      <c r="C30" s="17"/>
      <c r="D30" s="17"/>
      <c r="E30" s="17" t="s">
        <v>16</v>
      </c>
      <c r="F30" s="17" t="s">
        <v>35</v>
      </c>
      <c r="G30" s="17"/>
      <c r="H30" s="17"/>
      <c r="I30" s="17"/>
      <c r="J30" s="17"/>
      <c r="K30" s="17"/>
      <c r="L30" s="17"/>
      <c r="M30" s="17"/>
      <c r="N30" s="18"/>
      <c r="S30" s="42" t="s">
        <v>38</v>
      </c>
    </row>
    <row r="31" spans="1:19">
      <c r="A31" s="16" t="str">
        <f>A5</f>
        <v>KSK</v>
      </c>
      <c r="B31" s="17">
        <f>C5</f>
        <v>80</v>
      </c>
      <c r="C31" s="43" t="str">
        <f>IF(AND($I$12&gt;1,B31&lt;50),$F$27/B5,"")</f>
        <v/>
      </c>
      <c r="D31" s="43" t="str">
        <f>IF(AND($I$12&gt;1,B31&lt;50),B31+C31,"")</f>
        <v/>
      </c>
      <c r="E31" s="44" t="str">
        <f>IF(AND(J11=0,B31&gt;=30),"",IF(AND(B31&lt;30,L3=2),(30-B31)*2+30,IF(AND($I$12&gt;1,B31&lt;50),IF(AND($I$11=0,D31&lt;50),50*3-B31*2,D31*3-B31*2),"")))</f>
        <v/>
      </c>
      <c r="F31" s="24" t="str">
        <f>IF(OR(E31="",E31&lt;=0,G27=1,B34&lt;30),"",IF(E31="","",IF(E31&gt;100," &gt; 100 =&gt; Wiederholungsprüfung",IF(K31="","MEPR hier möglich - viel Erfolg!","reicht nicht!"))))</f>
        <v/>
      </c>
      <c r="G31" s="17"/>
      <c r="H31" s="17"/>
      <c r="I31" s="24"/>
      <c r="J31" s="17"/>
      <c r="K31" s="24" t="str">
        <f>IF(E31&lt;&gt;"",IF(AND(B31&lt;30,(B31*2+E31)/3&lt;30),(30-B31)*2+30,""),"")</f>
        <v/>
      </c>
      <c r="L31" s="24" t="str">
        <f>IF(AND(K31&gt;0,K31&lt;=100),"&lt;-Versuchen Sie !","")</f>
        <v/>
      </c>
      <c r="M31" s="17"/>
      <c r="N31" s="18"/>
    </row>
    <row r="32" spans="1:19">
      <c r="A32" s="16" t="str">
        <f>A6</f>
        <v>GHP</v>
      </c>
      <c r="B32" s="17">
        <f>C6</f>
        <v>100</v>
      </c>
      <c r="C32" s="43" t="str">
        <f>IF(AND($I$12&gt;1,B32&lt;50),$F$27/B6,"")</f>
        <v/>
      </c>
      <c r="D32" s="43" t="str">
        <f t="shared" ref="D32:D33" si="8">IF(AND($I$12&gt;1,B32&lt;50),B32+C32,"")</f>
        <v/>
      </c>
      <c r="E32" s="44" t="str">
        <f>IF(AND(J11=0,B32&gt;=30),"",IF(AND(B32&lt;30,L3=2),(30-B32)*2+30,IF(AND($I$12&gt;1,B32&lt;50),IF(AND($I$11=0,D32&lt;50),50*3-B32*2,D32*3-B32*2),"")))</f>
        <v/>
      </c>
      <c r="F32" s="24" t="str">
        <f>IF(OR(E32="",E32&lt;=0,G27=1,B34&lt;30),"",IF(E32="","",IF(E32&gt;100," &gt; 100 =&gt; Wiederholungsprüfung",IF(K32="","MEPR hier möglich - viel Erfolg!","reicht nicht!"))))</f>
        <v/>
      </c>
      <c r="G32" s="24"/>
      <c r="H32" s="24"/>
      <c r="I32" s="24"/>
      <c r="J32" s="24"/>
      <c r="K32" s="24" t="str">
        <f>IF(E32&lt;&gt;"",IF(AND(B32&lt;30,(B32*2+E32)/3&lt;30),(30-B32)*2+30,""),"")</f>
        <v/>
      </c>
      <c r="L32" s="24" t="str">
        <f>IF(AND(K32&gt;0,K32&lt;=100),"&lt;-Versuchen Sie !","")</f>
        <v/>
      </c>
      <c r="M32" s="17"/>
      <c r="N32" s="18"/>
    </row>
    <row r="33" spans="1:14">
      <c r="A33" s="16" t="str">
        <f>A7</f>
        <v>WSP</v>
      </c>
      <c r="B33" s="17">
        <f>C7</f>
        <v>25</v>
      </c>
      <c r="C33" s="43">
        <f>IF(AND($I$12&gt;1,B33&lt;50),$F$27/B7,"")</f>
        <v>-130</v>
      </c>
      <c r="D33" s="43">
        <f t="shared" si="8"/>
        <v>-105</v>
      </c>
      <c r="E33" s="44">
        <f>IF(AND(J11=0,B33&gt;=30),"",IF(AND(B33&lt;30,L3=2),(30-B33)*2+30,IF(AND($I$12&gt;1,B33&lt;50),IF(AND($I$11=0,D33&lt;50),50*3-B33*2,D33*3-B33*2),"")))</f>
        <v>100</v>
      </c>
      <c r="F33" s="24" t="str">
        <f>IF(OR(E33="",E33&lt;=0,G27=1,B34&lt;30),"",IF(E33="","",IF(E33&gt;100," &gt; 100 =&gt; Wiederholungsprüfung",IF(K33="","MEPR hier möglich - viel Erfolg!","reicht nicht!"))))</f>
        <v>MEPR hier möglich - viel Erfolg!</v>
      </c>
      <c r="G33" s="24"/>
      <c r="H33" s="24"/>
      <c r="I33" s="24"/>
      <c r="J33" s="24"/>
      <c r="K33" s="24" t="str">
        <f>IF(E33&lt;&gt;"",IF(AND(B33&lt;30,(B33*2+E33)/3&lt;30),(30-B33)*2+30,""),"")</f>
        <v/>
      </c>
      <c r="L33" s="24" t="str">
        <f>IF(AND(K33&gt;0,K33&lt;=100),"&lt;-Versuchen Sie !","")</f>
        <v/>
      </c>
      <c r="M33" s="17"/>
      <c r="N33" s="18"/>
    </row>
    <row r="34" spans="1:14" ht="15.75" thickBot="1">
      <c r="A34" s="25" t="str">
        <f>A8</f>
        <v>Fachgespräch</v>
      </c>
      <c r="B34" s="26">
        <f>C8</f>
        <v>30</v>
      </c>
      <c r="C34" s="47" t="s">
        <v>34</v>
      </c>
      <c r="D34" s="47"/>
      <c r="E34" s="47"/>
      <c r="F34" s="47"/>
      <c r="G34" s="47"/>
      <c r="H34" s="48"/>
      <c r="I34" s="47"/>
      <c r="J34" s="47"/>
      <c r="K34" s="27" t="str">
        <f>IF(B34&lt;30,"durchgefallen! Sie müssen eine Wiederholungsprüfung machen","")</f>
        <v/>
      </c>
      <c r="L34" s="27"/>
      <c r="M34" s="27"/>
      <c r="N34" s="28"/>
    </row>
  </sheetData>
  <sheetProtection password="CC0A" sheet="1" objects="1" scenarios="1"/>
  <conditionalFormatting sqref="H27">
    <cfRule type="cellIs" dxfId="6" priority="26" operator="equal">
      <formula>"leider wg. mehreren ''6'' durchgefallen!"</formula>
    </cfRule>
  </conditionalFormatting>
  <conditionalFormatting sqref="G11:J11 Q11:T11">
    <cfRule type="containsText" dxfId="5" priority="21" operator="containsText" text="1">
      <formula>NOT(ISERROR(SEARCH("1",G11)))</formula>
    </cfRule>
  </conditionalFormatting>
  <conditionalFormatting sqref="T8">
    <cfRule type="containsText" dxfId="4" priority="8" operator="containsText" text="0">
      <formula>NOT(ISERROR(SEARCH("0",T8)))</formula>
    </cfRule>
  </conditionalFormatting>
  <conditionalFormatting sqref="S12">
    <cfRule type="containsText" dxfId="3" priority="7" operator="containsText" text="1">
      <formula>NOT(ISERROR(SEARCH("1",S12)))</formula>
    </cfRule>
  </conditionalFormatting>
  <conditionalFormatting sqref="B28">
    <cfRule type="containsText" dxfId="2" priority="3" operator="containsText" text="Sie haben bestanden - feiern Sie!">
      <formula>NOT(ISERROR(SEARCH("Sie haben bestanden - feiern Sie!",B28)))</formula>
    </cfRule>
  </conditionalFormatting>
  <conditionalFormatting sqref="C28">
    <cfRule type="expression" dxfId="1" priority="2">
      <formula>$B$28="Sie haben bestanden - feiern Sie!"</formula>
    </cfRule>
  </conditionalFormatting>
  <conditionalFormatting sqref="D28">
    <cfRule type="expression" dxfId="0" priority="1">
      <formula>$B$28="Sie haben bestanden - feiern Sie!"</formula>
    </cfRule>
  </conditionalFormatting>
  <printOptions headings="1"/>
  <pageMargins left="0.51181102362204722" right="0.51181102362204722" top="0.98425196850393704" bottom="0.59055118110236227" header="0.31496062992125984" footer="0.31496062992125984"/>
  <pageSetup paperSize="9" scale="63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Basis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2022-01-13T12:18:56Z</cp:lastPrinted>
  <dcterms:created xsi:type="dcterms:W3CDTF">2022-01-05T17:16:13Z</dcterms:created>
  <dcterms:modified xsi:type="dcterms:W3CDTF">2022-01-15T10:55:35Z</dcterms:modified>
</cp:coreProperties>
</file>