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8395" windowHeight="11250"/>
  </bookViews>
  <sheets>
    <sheet name="Tabelle1" sheetId="1" r:id="rId1"/>
    <sheet name="Tabelle2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B237" i="1" l="1"/>
  <c r="B234" i="1"/>
  <c r="D241" i="1" s="1"/>
  <c r="D248" i="1" s="1"/>
  <c r="B224" i="1"/>
  <c r="B223" i="1"/>
  <c r="B222" i="1"/>
  <c r="B208" i="1"/>
  <c r="B207" i="1"/>
  <c r="B205" i="1"/>
  <c r="B204" i="1"/>
  <c r="B199" i="1"/>
  <c r="B198" i="1"/>
  <c r="C192" i="1"/>
  <c r="B192" i="1"/>
  <c r="A192" i="1"/>
  <c r="C191" i="1"/>
  <c r="C193" i="1" s="1"/>
  <c r="C195" i="1" s="1"/>
  <c r="B191" i="1"/>
  <c r="B193" i="1" s="1"/>
  <c r="B195" i="1" s="1"/>
  <c r="A191" i="1"/>
  <c r="A193" i="1" s="1"/>
  <c r="A195" i="1" s="1"/>
  <c r="D195" i="1" s="1"/>
  <c r="B187" i="1"/>
  <c r="E186" i="1"/>
  <c r="B186" i="1"/>
  <c r="D156" i="1"/>
  <c r="D159" i="1" s="1"/>
  <c r="C156" i="1"/>
  <c r="C159" i="1" s="1"/>
  <c r="C145" i="1"/>
  <c r="C148" i="1" s="1"/>
  <c r="B138" i="1"/>
  <c r="F122" i="1"/>
  <c r="E122" i="1"/>
  <c r="C122" i="1"/>
  <c r="B122" i="1"/>
  <c r="E114" i="1"/>
  <c r="C114" i="1"/>
  <c r="B114" i="1"/>
  <c r="B104" i="1"/>
  <c r="B90" i="1"/>
  <c r="C75" i="1"/>
  <c r="B75" i="1"/>
  <c r="C60" i="1"/>
  <c r="A60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F19" i="1"/>
  <c r="D19" i="1"/>
  <c r="C19" i="1"/>
  <c r="E18" i="1"/>
  <c r="G18" i="1" s="1"/>
  <c r="E17" i="1"/>
  <c r="G17" i="1" s="1"/>
  <c r="E16" i="1"/>
  <c r="E19" i="1" s="1"/>
  <c r="F114" i="1"/>
  <c r="G16" i="1" l="1"/>
  <c r="D240" i="1"/>
  <c r="B246" i="1"/>
  <c r="D247" i="1" s="1"/>
</calcChain>
</file>

<file path=xl/sharedStrings.xml><?xml version="1.0" encoding="utf-8"?>
<sst xmlns="http://schemas.openxmlformats.org/spreadsheetml/2006/main" count="258" uniqueCount="131">
  <si>
    <t>1. Aufgabe</t>
  </si>
  <si>
    <t>Erstellen Sie folgende Tabelle - mit kopierbaren Formeln - incl. der Formatierungen</t>
  </si>
  <si>
    <r>
      <t>Tipp:</t>
    </r>
    <r>
      <rPr>
        <sz val="8"/>
        <color rgb="FFFF0000"/>
        <rFont val="Arial"/>
        <family val="2"/>
      </rPr>
      <t xml:space="preserve"> Die Formatierungen erstellen Sie zum Schluß</t>
    </r>
    <r>
      <rPr>
        <sz val="8"/>
        <rFont val="Arial"/>
        <family val="2"/>
      </rPr>
      <t>, da Sie sonst beim ziehen der Formeln eventuell Formatierungen verlieren!</t>
    </r>
  </si>
  <si>
    <t>Umsatz
2002</t>
  </si>
  <si>
    <t>Abweichung</t>
  </si>
  <si>
    <t>ALT+ENTER
=Zweizeiler</t>
  </si>
  <si>
    <t>1.Hlbjahr</t>
  </si>
  <si>
    <t>2.Hlbjahr</t>
  </si>
  <si>
    <t>Jahresumsatz</t>
  </si>
  <si>
    <t>Filiale A</t>
  </si>
  <si>
    <t>?</t>
  </si>
  <si>
    <t>Filiale B</t>
  </si>
  <si>
    <t>Filiale C</t>
  </si>
  <si>
    <t>Gesamumsatz</t>
  </si>
  <si>
    <t>Sehen Sie sich nur die Lösung an, wenn Sie nicht weiter wissen!</t>
  </si>
  <si>
    <t>s. RMT-&gt;Zelle formatieren</t>
  </si>
  <si>
    <t>2. Aufgabe</t>
  </si>
  <si>
    <t>Erstellen Sie die kopierbaren Formeln!</t>
  </si>
  <si>
    <t>Summe:</t>
  </si>
  <si>
    <t>Minimum:</t>
  </si>
  <si>
    <t>Maximum:</t>
  </si>
  <si>
    <t>Durchschnitt:</t>
  </si>
  <si>
    <t>Anzahl:</t>
  </si>
  <si>
    <t>3. Aufgabe</t>
  </si>
  <si>
    <t>Basis = 100%</t>
  </si>
  <si>
    <t>Provisionssatz:</t>
  </si>
  <si>
    <t>Ziffer 5 und die Prozenttaste der Tastatur - oder 0,05 und %-Icon</t>
  </si>
  <si>
    <t>Umsatz:</t>
  </si>
  <si>
    <t>Euro-Icon</t>
  </si>
  <si>
    <t>Provision:</t>
  </si>
  <si>
    <t>4. Aufgabe</t>
  </si>
  <si>
    <t>Warenwert:</t>
  </si>
  <si>
    <t>Rabattsatz:</t>
  </si>
  <si>
    <t>nach Rabatt-</t>
  </si>
  <si>
    <t>abzug:</t>
  </si>
  <si>
    <t>5. Aufgabe</t>
  </si>
  <si>
    <t>Basis &gt; 100%</t>
  </si>
  <si>
    <t>Rgendwert:</t>
  </si>
  <si>
    <t>= incl. Umsatzsteuer</t>
  </si>
  <si>
    <t>MwSt:</t>
  </si>
  <si>
    <t>ursprünglicher</t>
  </si>
  <si>
    <t>6. Aufgabe</t>
  </si>
  <si>
    <t>Basis &lt; 100%</t>
  </si>
  <si>
    <t>Zahlungsbetrag:</t>
  </si>
  <si>
    <t>= nach Abzug von Skonto</t>
  </si>
  <si>
    <t>Skontosatz:</t>
  </si>
  <si>
    <t>Skontobetrag:</t>
  </si>
  <si>
    <t>7. Aufgabe</t>
  </si>
  <si>
    <t>Korrigieren Sie die Fehler!</t>
  </si>
  <si>
    <t>Sie korrekten Endergebnisse sehen Sie im Löserbereich!</t>
  </si>
  <si>
    <t>4 Stück</t>
  </si>
  <si>
    <t>2 Stück</t>
  </si>
  <si>
    <t>8. Aufgabe</t>
  </si>
  <si>
    <t>Zinstage:</t>
  </si>
  <si>
    <t>Zinssatz:</t>
  </si>
  <si>
    <t>Kapital:</t>
  </si>
  <si>
    <t>Zinsen:</t>
  </si>
  <si>
    <t>9. Aufgabe</t>
  </si>
  <si>
    <t>Runden vs. Formatieren</t>
  </si>
  <si>
    <t>Formatiert</t>
  </si>
  <si>
    <t>Gerundet</t>
  </si>
  <si>
    <t>Stückpreis:</t>
  </si>
  <si>
    <t>Wert nach Rabatt:</t>
  </si>
  <si>
    <t>Menge:</t>
  </si>
  <si>
    <t>Gesamtwert:</t>
  </si>
  <si>
    <t>10. Aufgabe</t>
  </si>
  <si>
    <t>Anfangsdatum:</t>
  </si>
  <si>
    <t>Enddatum:</t>
  </si>
  <si>
    <t>Zinstage</t>
  </si>
  <si>
    <t>a) klassisch</t>
  </si>
  <si>
    <t>Monat = 30 Tage - Jahr = 360 Tage</t>
  </si>
  <si>
    <t>30/360</t>
  </si>
  <si>
    <t>b) Eurozins</t>
  </si>
  <si>
    <t>Monat = tagesgenau(28-31) - Jahr = 360 Tage</t>
  </si>
  <si>
    <t>act/360</t>
  </si>
  <si>
    <t>Es gibt noch eine dritte Methode act/act, die das Zinsjahr mit 365 bzw. 366 Tagen berechnet.</t>
  </si>
  <si>
    <t>Diese Methode ist bislang nicht in den IHK-Prüfung vorgekommen - daher hier auch nicht gezeigt.</t>
  </si>
  <si>
    <t>Zinsen ohne  das Zwischenergebnis der Zinstage zu benutzen!</t>
  </si>
  <si>
    <t>welcher Monat hat 31 Tage? -&gt; Fingerknochenmethode!</t>
  </si>
  <si>
    <t>31 wird wie 30 gerechnet!!!</t>
  </si>
  <si>
    <t>falsch:</t>
  </si>
  <si>
    <t>falsch!!!!</t>
  </si>
  <si>
    <t>manuelle Rechenhilfe für die klassische Methode:</t>
  </si>
  <si>
    <t>Enddatum, wobei 31 zu 30 wird</t>
  </si>
  <si>
    <t>Anfangsdatum, wobei 31 zu 30 wird</t>
  </si>
  <si>
    <t>Anzahl der Tage/Monate/Jahre</t>
  </si>
  <si>
    <t>Faktor</t>
  </si>
  <si>
    <r>
      <t>Problem</t>
    </r>
    <r>
      <rPr>
        <sz val="11"/>
        <color theme="1"/>
        <rFont val="Calibri"/>
        <family val="2"/>
        <scheme val="minor"/>
      </rPr>
      <t xml:space="preserve"> bei der Berechnung von </t>
    </r>
    <r>
      <rPr>
        <sz val="10"/>
        <color indexed="10"/>
        <rFont val="Arial"/>
        <family val="2"/>
      </rPr>
      <t>Verzugszinstagen:</t>
    </r>
  </si>
  <si>
    <t>Wenn der letzte Fälligkeitstag der 31.01 war,</t>
  </si>
  <si>
    <t>schulden Sie ab dem Folgetag das Geld!</t>
  </si>
  <si>
    <t>Hier sieht es so als, als ob Sie keine VZ(Verzugszinsen)</t>
  </si>
  <si>
    <t>zahlen müssten!</t>
  </si>
  <si>
    <t>Differenz +1</t>
  </si>
  <si>
    <t xml:space="preserve">Es gibt einen Konferenzbeschluss, der zw. Zahlung = 0 Tage und Aufrechnung = 1 Tag </t>
  </si>
  <si>
    <t>unterscheidet. Daraus folgt, dass Sie vier Varianten haben, die Sie anwenden müssen!</t>
  </si>
  <si>
    <t>Wenn noch zusätzlich mit act/act gearbeitet wird = 6 Varianten!!!</t>
  </si>
  <si>
    <t>11. Aufgabe</t>
  </si>
  <si>
    <t>Geburtsdatum:</t>
  </si>
  <si>
    <t>Eingabe in der Form TT.MM.JJJJ</t>
  </si>
  <si>
    <t xml:space="preserve">Sie sind </t>
  </si>
  <si>
    <t>Tage alt.</t>
  </si>
  <si>
    <t xml:space="preserve">Sie sind am </t>
  </si>
  <si>
    <t>geboren.</t>
  </si>
  <si>
    <t>geboren (s. Formatierung TTT)</t>
  </si>
  <si>
    <t>geboren (s. Formatierung TTT.MM.JJJJ)</t>
  </si>
  <si>
    <t>12. Aufgabe/Tipp</t>
  </si>
  <si>
    <t>Effektivzinsberechnung Skonto</t>
  </si>
  <si>
    <t>Skotage:</t>
  </si>
  <si>
    <t>Nettotage:</t>
  </si>
  <si>
    <t>Grundüberlegung: Man erhält Skonto, weil man früher zahlt, als man nuss!</t>
  </si>
  <si>
    <t>Man zahlt:</t>
  </si>
  <si>
    <t>Tage früher!</t>
  </si>
  <si>
    <t>Grundformel:</t>
  </si>
  <si>
    <t>Kap*Tage*Zinssatz/360 = Zinsen</t>
  </si>
  <si>
    <t>Überschlagsmethode:</t>
  </si>
  <si>
    <t>Zinsen*360/(Kap*Tage)</t>
  </si>
  <si>
    <t>Zinssatz kurz:</t>
  </si>
  <si>
    <t>Skontosatz*360/Tage</t>
  </si>
  <si>
    <t>einfacher!</t>
  </si>
  <si>
    <t>genaue Methode:</t>
  </si>
  <si>
    <t>Effektivzinsen werden vom Restbetrag berechnet!</t>
  </si>
  <si>
    <t>Restbetrag:</t>
  </si>
  <si>
    <t>= Zahlungsbetrag</t>
  </si>
  <si>
    <t>Zinsen*360/(Rest*Tage)</t>
  </si>
  <si>
    <t>Zinssatz kurz</t>
  </si>
  <si>
    <t>Überschlag/(1-Skosatz)</t>
  </si>
  <si>
    <t xml:space="preserve">funktionierte bei IHK-Prüfungen bislang immer, </t>
  </si>
  <si>
    <t>falls aber Bezugskosten ohne Skonto - müssen Sie die längere Methode wählen</t>
  </si>
  <si>
    <t>bei diesen Formeln zählt ein "Ecktag" nicht mit, falls doch Formel +1</t>
  </si>
  <si>
    <t>Diese Methode wird momentan auf dem Server Nr. 23 angewandt,</t>
  </si>
  <si>
    <r>
      <t>ob eine Zahlung vorliegt oder nicht!(</t>
    </r>
    <r>
      <rPr>
        <sz val="11"/>
        <color rgb="FFFF0000"/>
        <rFont val="Symbol"/>
        <family val="1"/>
        <charset val="2"/>
      </rPr>
      <t>¹</t>
    </r>
    <r>
      <rPr>
        <sz val="11"/>
        <color rgb="FFFF0000"/>
        <rFont val="Calibri"/>
        <family val="2"/>
      </rPr>
      <t xml:space="preserve"> Konferenzbeschluss)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</si>
</sst>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\ &quot;Stück&quot;"/>
    <numFmt numFmtId="165" formatCode="dddd"/>
    <numFmt numFmtId="166" formatCode="dd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indexed="50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10"/>
      <color indexed="57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Symbol"/>
      <family val="1"/>
      <charset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Dashed">
        <color indexed="10"/>
      </left>
      <right/>
      <top style="medium">
        <color indexed="35"/>
      </top>
      <bottom style="thick">
        <color indexed="8"/>
      </bottom>
      <diagonal/>
    </border>
    <border>
      <left/>
      <right/>
      <top style="medium">
        <color indexed="35"/>
      </top>
      <bottom style="thick">
        <color indexed="8"/>
      </bottom>
      <diagonal/>
    </border>
    <border>
      <left/>
      <right style="double">
        <color indexed="13"/>
      </right>
      <top style="medium">
        <color indexed="35"/>
      </top>
      <bottom style="thick">
        <color indexed="8"/>
      </bottom>
      <diagonal/>
    </border>
    <border>
      <left style="mediumDashed">
        <color indexed="10"/>
      </left>
      <right/>
      <top/>
      <bottom/>
      <diagonal/>
    </border>
    <border>
      <left/>
      <right style="double">
        <color indexed="13"/>
      </right>
      <top/>
      <bottom/>
      <diagonal/>
    </border>
    <border>
      <left style="mediumDashed">
        <color indexed="10"/>
      </left>
      <right/>
      <top/>
      <bottom style="medium">
        <color indexed="33"/>
      </bottom>
      <diagonal/>
    </border>
    <border>
      <left/>
      <right/>
      <top/>
      <bottom style="medium">
        <color indexed="33"/>
      </bottom>
      <diagonal/>
    </border>
    <border>
      <left/>
      <right style="double">
        <color indexed="13"/>
      </right>
      <top/>
      <bottom style="medium">
        <color indexed="33"/>
      </bottom>
      <diagonal/>
    </border>
    <border>
      <left style="double">
        <color indexed="1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 applyAlignment="1">
      <alignment horizontal="left" vertical="center" textRotation="45"/>
    </xf>
    <xf numFmtId="0" fontId="0" fillId="0" borderId="2" xfId="0" applyBorder="1" applyAlignment="1">
      <alignment horizontal="center" wrapText="1"/>
    </xf>
    <xf numFmtId="0" fontId="0" fillId="0" borderId="3" xfId="0" applyBorder="1"/>
    <xf numFmtId="0" fontId="4" fillId="0" borderId="0" xfId="0" applyFont="1" applyAlignment="1">
      <alignment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5" fillId="0" borderId="4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6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/>
    <xf numFmtId="0" fontId="0" fillId="0" borderId="2" xfId="0" applyBorder="1" applyAlignment="1">
      <alignment horizontal="left" vertical="top" textRotation="45"/>
    </xf>
    <xf numFmtId="0" fontId="0" fillId="0" borderId="0" xfId="0" quotePrefix="1" applyFont="1" applyFill="1" applyBorder="1"/>
    <xf numFmtId="9" fontId="0" fillId="0" borderId="5" xfId="2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9" fontId="0" fillId="0" borderId="0" xfId="0" applyNumberFormat="1"/>
    <xf numFmtId="44" fontId="0" fillId="0" borderId="0" xfId="3" applyFont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0" fillId="0" borderId="0" xfId="0" quotePrefix="1"/>
    <xf numFmtId="44" fontId="0" fillId="0" borderId="0" xfId="3" applyFont="1" applyAlignment="1">
      <alignment horizontal="center"/>
    </xf>
    <xf numFmtId="0" fontId="0" fillId="0" borderId="18" xfId="0" applyBorder="1"/>
    <xf numFmtId="0" fontId="0" fillId="0" borderId="10" xfId="0" applyBorder="1"/>
    <xf numFmtId="0" fontId="0" fillId="0" borderId="12" xfId="0" applyBorder="1"/>
    <xf numFmtId="0" fontId="0" fillId="0" borderId="19" xfId="0" applyBorder="1"/>
    <xf numFmtId="0" fontId="0" fillId="0" borderId="13" xfId="0" applyBorder="1"/>
    <xf numFmtId="9" fontId="0" fillId="0" borderId="14" xfId="0" applyNumberFormat="1" applyBorder="1"/>
    <xf numFmtId="0" fontId="0" fillId="0" borderId="14" xfId="0" applyBorder="1"/>
    <xf numFmtId="0" fontId="0" fillId="0" borderId="20" xfId="0" applyBorder="1"/>
    <xf numFmtId="0" fontId="0" fillId="0" borderId="15" xfId="0" applyBorder="1"/>
    <xf numFmtId="0" fontId="0" fillId="0" borderId="17" xfId="0" applyBorder="1"/>
    <xf numFmtId="164" fontId="0" fillId="0" borderId="18" xfId="0" applyNumberFormat="1" applyBorder="1"/>
    <xf numFmtId="164" fontId="0" fillId="0" borderId="19" xfId="0" applyNumberFormat="1" applyBorder="1"/>
    <xf numFmtId="2" fontId="0" fillId="0" borderId="0" xfId="0" applyNumberFormat="1"/>
    <xf numFmtId="10" fontId="0" fillId="0" borderId="0" xfId="0" applyNumberFormat="1"/>
    <xf numFmtId="14" fontId="0" fillId="0" borderId="0" xfId="0" applyNumberFormat="1"/>
    <xf numFmtId="0" fontId="8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2" fontId="0" fillId="0" borderId="0" xfId="0" applyNumberFormat="1" applyAlignment="1">
      <alignment horizontal="center"/>
    </xf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44" fontId="0" fillId="0" borderId="0" xfId="1" applyFont="1"/>
    <xf numFmtId="10" fontId="0" fillId="0" borderId="0" xfId="2" applyNumberFormat="1" applyFont="1"/>
    <xf numFmtId="0" fontId="0" fillId="2" borderId="2" xfId="0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0" fontId="0" fillId="3" borderId="0" xfId="0" applyFill="1"/>
  </cellXfs>
  <cellStyles count="4">
    <cellStyle name="Euro" xfId="3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18</xdr:row>
      <xdr:rowOff>95250</xdr:rowOff>
    </xdr:from>
    <xdr:to>
      <xdr:col>5</xdr:col>
      <xdr:colOff>57150</xdr:colOff>
      <xdr:row>18</xdr:row>
      <xdr:rowOff>95250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552700" y="3419475"/>
          <a:ext cx="1819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704850</xdr:colOff>
      <xdr:row>15</xdr:row>
      <xdr:rowOff>66675</xdr:rowOff>
    </xdr:from>
    <xdr:to>
      <xdr:col>4</xdr:col>
      <xdr:colOff>704850</xdr:colOff>
      <xdr:row>17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181475" y="2905125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15</xdr:row>
      <xdr:rowOff>66675</xdr:rowOff>
    </xdr:from>
    <xdr:to>
      <xdr:col>6</xdr:col>
      <xdr:colOff>638175</xdr:colOff>
      <xdr:row>17</xdr:row>
      <xdr:rowOff>28575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715000" y="290512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771525</xdr:colOff>
      <xdr:row>46</xdr:row>
      <xdr:rowOff>76200</xdr:rowOff>
    </xdr:from>
    <xdr:to>
      <xdr:col>3</xdr:col>
      <xdr:colOff>628650</xdr:colOff>
      <xdr:row>46</xdr:row>
      <xdr:rowOff>76200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781175" y="7962900"/>
          <a:ext cx="1533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209550</xdr:colOff>
      <xdr:row>155</xdr:row>
      <xdr:rowOff>85725</xdr:rowOff>
    </xdr:from>
    <xdr:to>
      <xdr:col>4</xdr:col>
      <xdr:colOff>723900</xdr:colOff>
      <xdr:row>155</xdr:row>
      <xdr:rowOff>85725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3686175" y="25660350"/>
          <a:ext cx="514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171450</xdr:colOff>
      <xdr:row>144</xdr:row>
      <xdr:rowOff>76200</xdr:rowOff>
    </xdr:from>
    <xdr:to>
      <xdr:col>4</xdr:col>
      <xdr:colOff>742950</xdr:colOff>
      <xdr:row>144</xdr:row>
      <xdr:rowOff>76200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 flipH="1">
          <a:off x="3648075" y="2386965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0"/>
  <sheetViews>
    <sheetView tabSelected="1" workbookViewId="0">
      <selection activeCell="A4" sqref="A4"/>
    </sheetView>
  </sheetViews>
  <sheetFormatPr baseColWidth="10" defaultRowHeight="15" x14ac:dyDescent="0.25"/>
  <cols>
    <col min="1" max="1" width="15.140625" customWidth="1"/>
    <col min="2" max="2" width="13.140625" bestFit="1" customWidth="1"/>
    <col min="3" max="3" width="12" bestFit="1" customWidth="1"/>
    <col min="4" max="4" width="11.85546875" bestFit="1" customWidth="1"/>
    <col min="5" max="5" width="12.5703125" bestFit="1" customWidth="1"/>
    <col min="257" max="257" width="15.140625" customWidth="1"/>
    <col min="258" max="258" width="13.140625" bestFit="1" customWidth="1"/>
    <col min="259" max="259" width="12" bestFit="1" customWidth="1"/>
    <col min="260" max="260" width="11.85546875" bestFit="1" customWidth="1"/>
    <col min="261" max="261" width="12.5703125" bestFit="1" customWidth="1"/>
    <col min="513" max="513" width="15.140625" customWidth="1"/>
    <col min="514" max="514" width="13.140625" bestFit="1" customWidth="1"/>
    <col min="515" max="515" width="12" bestFit="1" customWidth="1"/>
    <col min="516" max="516" width="11.85546875" bestFit="1" customWidth="1"/>
    <col min="517" max="517" width="12.5703125" bestFit="1" customWidth="1"/>
    <col min="769" max="769" width="15.140625" customWidth="1"/>
    <col min="770" max="770" width="13.140625" bestFit="1" customWidth="1"/>
    <col min="771" max="771" width="12" bestFit="1" customWidth="1"/>
    <col min="772" max="772" width="11.85546875" bestFit="1" customWidth="1"/>
    <col min="773" max="773" width="12.5703125" bestFit="1" customWidth="1"/>
    <col min="1025" max="1025" width="15.140625" customWidth="1"/>
    <col min="1026" max="1026" width="13.140625" bestFit="1" customWidth="1"/>
    <col min="1027" max="1027" width="12" bestFit="1" customWidth="1"/>
    <col min="1028" max="1028" width="11.85546875" bestFit="1" customWidth="1"/>
    <col min="1029" max="1029" width="12.5703125" bestFit="1" customWidth="1"/>
    <col min="1281" max="1281" width="15.140625" customWidth="1"/>
    <col min="1282" max="1282" width="13.140625" bestFit="1" customWidth="1"/>
    <col min="1283" max="1283" width="12" bestFit="1" customWidth="1"/>
    <col min="1284" max="1284" width="11.85546875" bestFit="1" customWidth="1"/>
    <col min="1285" max="1285" width="12.5703125" bestFit="1" customWidth="1"/>
    <col min="1537" max="1537" width="15.140625" customWidth="1"/>
    <col min="1538" max="1538" width="13.140625" bestFit="1" customWidth="1"/>
    <col min="1539" max="1539" width="12" bestFit="1" customWidth="1"/>
    <col min="1540" max="1540" width="11.85546875" bestFit="1" customWidth="1"/>
    <col min="1541" max="1541" width="12.5703125" bestFit="1" customWidth="1"/>
    <col min="1793" max="1793" width="15.140625" customWidth="1"/>
    <col min="1794" max="1794" width="13.140625" bestFit="1" customWidth="1"/>
    <col min="1795" max="1795" width="12" bestFit="1" customWidth="1"/>
    <col min="1796" max="1796" width="11.85546875" bestFit="1" customWidth="1"/>
    <col min="1797" max="1797" width="12.5703125" bestFit="1" customWidth="1"/>
    <col min="2049" max="2049" width="15.140625" customWidth="1"/>
    <col min="2050" max="2050" width="13.140625" bestFit="1" customWidth="1"/>
    <col min="2051" max="2051" width="12" bestFit="1" customWidth="1"/>
    <col min="2052" max="2052" width="11.85546875" bestFit="1" customWidth="1"/>
    <col min="2053" max="2053" width="12.5703125" bestFit="1" customWidth="1"/>
    <col min="2305" max="2305" width="15.140625" customWidth="1"/>
    <col min="2306" max="2306" width="13.140625" bestFit="1" customWidth="1"/>
    <col min="2307" max="2307" width="12" bestFit="1" customWidth="1"/>
    <col min="2308" max="2308" width="11.85546875" bestFit="1" customWidth="1"/>
    <col min="2309" max="2309" width="12.5703125" bestFit="1" customWidth="1"/>
    <col min="2561" max="2561" width="15.140625" customWidth="1"/>
    <col min="2562" max="2562" width="13.140625" bestFit="1" customWidth="1"/>
    <col min="2563" max="2563" width="12" bestFit="1" customWidth="1"/>
    <col min="2564" max="2564" width="11.85546875" bestFit="1" customWidth="1"/>
    <col min="2565" max="2565" width="12.5703125" bestFit="1" customWidth="1"/>
    <col min="2817" max="2817" width="15.140625" customWidth="1"/>
    <col min="2818" max="2818" width="13.140625" bestFit="1" customWidth="1"/>
    <col min="2819" max="2819" width="12" bestFit="1" customWidth="1"/>
    <col min="2820" max="2820" width="11.85546875" bestFit="1" customWidth="1"/>
    <col min="2821" max="2821" width="12.5703125" bestFit="1" customWidth="1"/>
    <col min="3073" max="3073" width="15.140625" customWidth="1"/>
    <col min="3074" max="3074" width="13.140625" bestFit="1" customWidth="1"/>
    <col min="3075" max="3075" width="12" bestFit="1" customWidth="1"/>
    <col min="3076" max="3076" width="11.85546875" bestFit="1" customWidth="1"/>
    <col min="3077" max="3077" width="12.5703125" bestFit="1" customWidth="1"/>
    <col min="3329" max="3329" width="15.140625" customWidth="1"/>
    <col min="3330" max="3330" width="13.140625" bestFit="1" customWidth="1"/>
    <col min="3331" max="3331" width="12" bestFit="1" customWidth="1"/>
    <col min="3332" max="3332" width="11.85546875" bestFit="1" customWidth="1"/>
    <col min="3333" max="3333" width="12.5703125" bestFit="1" customWidth="1"/>
    <col min="3585" max="3585" width="15.140625" customWidth="1"/>
    <col min="3586" max="3586" width="13.140625" bestFit="1" customWidth="1"/>
    <col min="3587" max="3587" width="12" bestFit="1" customWidth="1"/>
    <col min="3588" max="3588" width="11.85546875" bestFit="1" customWidth="1"/>
    <col min="3589" max="3589" width="12.5703125" bestFit="1" customWidth="1"/>
    <col min="3841" max="3841" width="15.140625" customWidth="1"/>
    <col min="3842" max="3842" width="13.140625" bestFit="1" customWidth="1"/>
    <col min="3843" max="3843" width="12" bestFit="1" customWidth="1"/>
    <col min="3844" max="3844" width="11.85546875" bestFit="1" customWidth="1"/>
    <col min="3845" max="3845" width="12.5703125" bestFit="1" customWidth="1"/>
    <col min="4097" max="4097" width="15.140625" customWidth="1"/>
    <col min="4098" max="4098" width="13.140625" bestFit="1" customWidth="1"/>
    <col min="4099" max="4099" width="12" bestFit="1" customWidth="1"/>
    <col min="4100" max="4100" width="11.85546875" bestFit="1" customWidth="1"/>
    <col min="4101" max="4101" width="12.5703125" bestFit="1" customWidth="1"/>
    <col min="4353" max="4353" width="15.140625" customWidth="1"/>
    <col min="4354" max="4354" width="13.140625" bestFit="1" customWidth="1"/>
    <col min="4355" max="4355" width="12" bestFit="1" customWidth="1"/>
    <col min="4356" max="4356" width="11.85546875" bestFit="1" customWidth="1"/>
    <col min="4357" max="4357" width="12.5703125" bestFit="1" customWidth="1"/>
    <col min="4609" max="4609" width="15.140625" customWidth="1"/>
    <col min="4610" max="4610" width="13.140625" bestFit="1" customWidth="1"/>
    <col min="4611" max="4611" width="12" bestFit="1" customWidth="1"/>
    <col min="4612" max="4612" width="11.85546875" bestFit="1" customWidth="1"/>
    <col min="4613" max="4613" width="12.5703125" bestFit="1" customWidth="1"/>
    <col min="4865" max="4865" width="15.140625" customWidth="1"/>
    <col min="4866" max="4866" width="13.140625" bestFit="1" customWidth="1"/>
    <col min="4867" max="4867" width="12" bestFit="1" customWidth="1"/>
    <col min="4868" max="4868" width="11.85546875" bestFit="1" customWidth="1"/>
    <col min="4869" max="4869" width="12.5703125" bestFit="1" customWidth="1"/>
    <col min="5121" max="5121" width="15.140625" customWidth="1"/>
    <col min="5122" max="5122" width="13.140625" bestFit="1" customWidth="1"/>
    <col min="5123" max="5123" width="12" bestFit="1" customWidth="1"/>
    <col min="5124" max="5124" width="11.85546875" bestFit="1" customWidth="1"/>
    <col min="5125" max="5125" width="12.5703125" bestFit="1" customWidth="1"/>
    <col min="5377" max="5377" width="15.140625" customWidth="1"/>
    <col min="5378" max="5378" width="13.140625" bestFit="1" customWidth="1"/>
    <col min="5379" max="5379" width="12" bestFit="1" customWidth="1"/>
    <col min="5380" max="5380" width="11.85546875" bestFit="1" customWidth="1"/>
    <col min="5381" max="5381" width="12.5703125" bestFit="1" customWidth="1"/>
    <col min="5633" max="5633" width="15.140625" customWidth="1"/>
    <col min="5634" max="5634" width="13.140625" bestFit="1" customWidth="1"/>
    <col min="5635" max="5635" width="12" bestFit="1" customWidth="1"/>
    <col min="5636" max="5636" width="11.85546875" bestFit="1" customWidth="1"/>
    <col min="5637" max="5637" width="12.5703125" bestFit="1" customWidth="1"/>
    <col min="5889" max="5889" width="15.140625" customWidth="1"/>
    <col min="5890" max="5890" width="13.140625" bestFit="1" customWidth="1"/>
    <col min="5891" max="5891" width="12" bestFit="1" customWidth="1"/>
    <col min="5892" max="5892" width="11.85546875" bestFit="1" customWidth="1"/>
    <col min="5893" max="5893" width="12.5703125" bestFit="1" customWidth="1"/>
    <col min="6145" max="6145" width="15.140625" customWidth="1"/>
    <col min="6146" max="6146" width="13.140625" bestFit="1" customWidth="1"/>
    <col min="6147" max="6147" width="12" bestFit="1" customWidth="1"/>
    <col min="6148" max="6148" width="11.85546875" bestFit="1" customWidth="1"/>
    <col min="6149" max="6149" width="12.5703125" bestFit="1" customWidth="1"/>
    <col min="6401" max="6401" width="15.140625" customWidth="1"/>
    <col min="6402" max="6402" width="13.140625" bestFit="1" customWidth="1"/>
    <col min="6403" max="6403" width="12" bestFit="1" customWidth="1"/>
    <col min="6404" max="6404" width="11.85546875" bestFit="1" customWidth="1"/>
    <col min="6405" max="6405" width="12.5703125" bestFit="1" customWidth="1"/>
    <col min="6657" max="6657" width="15.140625" customWidth="1"/>
    <col min="6658" max="6658" width="13.140625" bestFit="1" customWidth="1"/>
    <col min="6659" max="6659" width="12" bestFit="1" customWidth="1"/>
    <col min="6660" max="6660" width="11.85546875" bestFit="1" customWidth="1"/>
    <col min="6661" max="6661" width="12.5703125" bestFit="1" customWidth="1"/>
    <col min="6913" max="6913" width="15.140625" customWidth="1"/>
    <col min="6914" max="6914" width="13.140625" bestFit="1" customWidth="1"/>
    <col min="6915" max="6915" width="12" bestFit="1" customWidth="1"/>
    <col min="6916" max="6916" width="11.85546875" bestFit="1" customWidth="1"/>
    <col min="6917" max="6917" width="12.5703125" bestFit="1" customWidth="1"/>
    <col min="7169" max="7169" width="15.140625" customWidth="1"/>
    <col min="7170" max="7170" width="13.140625" bestFit="1" customWidth="1"/>
    <col min="7171" max="7171" width="12" bestFit="1" customWidth="1"/>
    <col min="7172" max="7172" width="11.85546875" bestFit="1" customWidth="1"/>
    <col min="7173" max="7173" width="12.5703125" bestFit="1" customWidth="1"/>
    <col min="7425" max="7425" width="15.140625" customWidth="1"/>
    <col min="7426" max="7426" width="13.140625" bestFit="1" customWidth="1"/>
    <col min="7427" max="7427" width="12" bestFit="1" customWidth="1"/>
    <col min="7428" max="7428" width="11.85546875" bestFit="1" customWidth="1"/>
    <col min="7429" max="7429" width="12.5703125" bestFit="1" customWidth="1"/>
    <col min="7681" max="7681" width="15.140625" customWidth="1"/>
    <col min="7682" max="7682" width="13.140625" bestFit="1" customWidth="1"/>
    <col min="7683" max="7683" width="12" bestFit="1" customWidth="1"/>
    <col min="7684" max="7684" width="11.85546875" bestFit="1" customWidth="1"/>
    <col min="7685" max="7685" width="12.5703125" bestFit="1" customWidth="1"/>
    <col min="7937" max="7937" width="15.140625" customWidth="1"/>
    <col min="7938" max="7938" width="13.140625" bestFit="1" customWidth="1"/>
    <col min="7939" max="7939" width="12" bestFit="1" customWidth="1"/>
    <col min="7940" max="7940" width="11.85546875" bestFit="1" customWidth="1"/>
    <col min="7941" max="7941" width="12.5703125" bestFit="1" customWidth="1"/>
    <col min="8193" max="8193" width="15.140625" customWidth="1"/>
    <col min="8194" max="8194" width="13.140625" bestFit="1" customWidth="1"/>
    <col min="8195" max="8195" width="12" bestFit="1" customWidth="1"/>
    <col min="8196" max="8196" width="11.85546875" bestFit="1" customWidth="1"/>
    <col min="8197" max="8197" width="12.5703125" bestFit="1" customWidth="1"/>
    <col min="8449" max="8449" width="15.140625" customWidth="1"/>
    <col min="8450" max="8450" width="13.140625" bestFit="1" customWidth="1"/>
    <col min="8451" max="8451" width="12" bestFit="1" customWidth="1"/>
    <col min="8452" max="8452" width="11.85546875" bestFit="1" customWidth="1"/>
    <col min="8453" max="8453" width="12.5703125" bestFit="1" customWidth="1"/>
    <col min="8705" max="8705" width="15.140625" customWidth="1"/>
    <col min="8706" max="8706" width="13.140625" bestFit="1" customWidth="1"/>
    <col min="8707" max="8707" width="12" bestFit="1" customWidth="1"/>
    <col min="8708" max="8708" width="11.85546875" bestFit="1" customWidth="1"/>
    <col min="8709" max="8709" width="12.5703125" bestFit="1" customWidth="1"/>
    <col min="8961" max="8961" width="15.140625" customWidth="1"/>
    <col min="8962" max="8962" width="13.140625" bestFit="1" customWidth="1"/>
    <col min="8963" max="8963" width="12" bestFit="1" customWidth="1"/>
    <col min="8964" max="8964" width="11.85546875" bestFit="1" customWidth="1"/>
    <col min="8965" max="8965" width="12.5703125" bestFit="1" customWidth="1"/>
    <col min="9217" max="9217" width="15.140625" customWidth="1"/>
    <col min="9218" max="9218" width="13.140625" bestFit="1" customWidth="1"/>
    <col min="9219" max="9219" width="12" bestFit="1" customWidth="1"/>
    <col min="9220" max="9220" width="11.85546875" bestFit="1" customWidth="1"/>
    <col min="9221" max="9221" width="12.5703125" bestFit="1" customWidth="1"/>
    <col min="9473" max="9473" width="15.140625" customWidth="1"/>
    <col min="9474" max="9474" width="13.140625" bestFit="1" customWidth="1"/>
    <col min="9475" max="9475" width="12" bestFit="1" customWidth="1"/>
    <col min="9476" max="9476" width="11.85546875" bestFit="1" customWidth="1"/>
    <col min="9477" max="9477" width="12.5703125" bestFit="1" customWidth="1"/>
    <col min="9729" max="9729" width="15.140625" customWidth="1"/>
    <col min="9730" max="9730" width="13.140625" bestFit="1" customWidth="1"/>
    <col min="9731" max="9731" width="12" bestFit="1" customWidth="1"/>
    <col min="9732" max="9732" width="11.85546875" bestFit="1" customWidth="1"/>
    <col min="9733" max="9733" width="12.5703125" bestFit="1" customWidth="1"/>
    <col min="9985" max="9985" width="15.140625" customWidth="1"/>
    <col min="9986" max="9986" width="13.140625" bestFit="1" customWidth="1"/>
    <col min="9987" max="9987" width="12" bestFit="1" customWidth="1"/>
    <col min="9988" max="9988" width="11.85546875" bestFit="1" customWidth="1"/>
    <col min="9989" max="9989" width="12.5703125" bestFit="1" customWidth="1"/>
    <col min="10241" max="10241" width="15.140625" customWidth="1"/>
    <col min="10242" max="10242" width="13.140625" bestFit="1" customWidth="1"/>
    <col min="10243" max="10243" width="12" bestFit="1" customWidth="1"/>
    <col min="10244" max="10244" width="11.85546875" bestFit="1" customWidth="1"/>
    <col min="10245" max="10245" width="12.5703125" bestFit="1" customWidth="1"/>
    <col min="10497" max="10497" width="15.140625" customWidth="1"/>
    <col min="10498" max="10498" width="13.140625" bestFit="1" customWidth="1"/>
    <col min="10499" max="10499" width="12" bestFit="1" customWidth="1"/>
    <col min="10500" max="10500" width="11.85546875" bestFit="1" customWidth="1"/>
    <col min="10501" max="10501" width="12.5703125" bestFit="1" customWidth="1"/>
    <col min="10753" max="10753" width="15.140625" customWidth="1"/>
    <col min="10754" max="10754" width="13.140625" bestFit="1" customWidth="1"/>
    <col min="10755" max="10755" width="12" bestFit="1" customWidth="1"/>
    <col min="10756" max="10756" width="11.85546875" bestFit="1" customWidth="1"/>
    <col min="10757" max="10757" width="12.5703125" bestFit="1" customWidth="1"/>
    <col min="11009" max="11009" width="15.140625" customWidth="1"/>
    <col min="11010" max="11010" width="13.140625" bestFit="1" customWidth="1"/>
    <col min="11011" max="11011" width="12" bestFit="1" customWidth="1"/>
    <col min="11012" max="11012" width="11.85546875" bestFit="1" customWidth="1"/>
    <col min="11013" max="11013" width="12.5703125" bestFit="1" customWidth="1"/>
    <col min="11265" max="11265" width="15.140625" customWidth="1"/>
    <col min="11266" max="11266" width="13.140625" bestFit="1" customWidth="1"/>
    <col min="11267" max="11267" width="12" bestFit="1" customWidth="1"/>
    <col min="11268" max="11268" width="11.85546875" bestFit="1" customWidth="1"/>
    <col min="11269" max="11269" width="12.5703125" bestFit="1" customWidth="1"/>
    <col min="11521" max="11521" width="15.140625" customWidth="1"/>
    <col min="11522" max="11522" width="13.140625" bestFit="1" customWidth="1"/>
    <col min="11523" max="11523" width="12" bestFit="1" customWidth="1"/>
    <col min="11524" max="11524" width="11.85546875" bestFit="1" customWidth="1"/>
    <col min="11525" max="11525" width="12.5703125" bestFit="1" customWidth="1"/>
    <col min="11777" max="11777" width="15.140625" customWidth="1"/>
    <col min="11778" max="11778" width="13.140625" bestFit="1" customWidth="1"/>
    <col min="11779" max="11779" width="12" bestFit="1" customWidth="1"/>
    <col min="11780" max="11780" width="11.85546875" bestFit="1" customWidth="1"/>
    <col min="11781" max="11781" width="12.5703125" bestFit="1" customWidth="1"/>
    <col min="12033" max="12033" width="15.140625" customWidth="1"/>
    <col min="12034" max="12034" width="13.140625" bestFit="1" customWidth="1"/>
    <col min="12035" max="12035" width="12" bestFit="1" customWidth="1"/>
    <col min="12036" max="12036" width="11.85546875" bestFit="1" customWidth="1"/>
    <col min="12037" max="12037" width="12.5703125" bestFit="1" customWidth="1"/>
    <col min="12289" max="12289" width="15.140625" customWidth="1"/>
    <col min="12290" max="12290" width="13.140625" bestFit="1" customWidth="1"/>
    <col min="12291" max="12291" width="12" bestFit="1" customWidth="1"/>
    <col min="12292" max="12292" width="11.85546875" bestFit="1" customWidth="1"/>
    <col min="12293" max="12293" width="12.5703125" bestFit="1" customWidth="1"/>
    <col min="12545" max="12545" width="15.140625" customWidth="1"/>
    <col min="12546" max="12546" width="13.140625" bestFit="1" customWidth="1"/>
    <col min="12547" max="12547" width="12" bestFit="1" customWidth="1"/>
    <col min="12548" max="12548" width="11.85546875" bestFit="1" customWidth="1"/>
    <col min="12549" max="12549" width="12.5703125" bestFit="1" customWidth="1"/>
    <col min="12801" max="12801" width="15.140625" customWidth="1"/>
    <col min="12802" max="12802" width="13.140625" bestFit="1" customWidth="1"/>
    <col min="12803" max="12803" width="12" bestFit="1" customWidth="1"/>
    <col min="12804" max="12804" width="11.85546875" bestFit="1" customWidth="1"/>
    <col min="12805" max="12805" width="12.5703125" bestFit="1" customWidth="1"/>
    <col min="13057" max="13057" width="15.140625" customWidth="1"/>
    <col min="13058" max="13058" width="13.140625" bestFit="1" customWidth="1"/>
    <col min="13059" max="13059" width="12" bestFit="1" customWidth="1"/>
    <col min="13060" max="13060" width="11.85546875" bestFit="1" customWidth="1"/>
    <col min="13061" max="13061" width="12.5703125" bestFit="1" customWidth="1"/>
    <col min="13313" max="13313" width="15.140625" customWidth="1"/>
    <col min="13314" max="13314" width="13.140625" bestFit="1" customWidth="1"/>
    <col min="13315" max="13315" width="12" bestFit="1" customWidth="1"/>
    <col min="13316" max="13316" width="11.85546875" bestFit="1" customWidth="1"/>
    <col min="13317" max="13317" width="12.5703125" bestFit="1" customWidth="1"/>
    <col min="13569" max="13569" width="15.140625" customWidth="1"/>
    <col min="13570" max="13570" width="13.140625" bestFit="1" customWidth="1"/>
    <col min="13571" max="13571" width="12" bestFit="1" customWidth="1"/>
    <col min="13572" max="13572" width="11.85546875" bestFit="1" customWidth="1"/>
    <col min="13573" max="13573" width="12.5703125" bestFit="1" customWidth="1"/>
    <col min="13825" max="13825" width="15.140625" customWidth="1"/>
    <col min="13826" max="13826" width="13.140625" bestFit="1" customWidth="1"/>
    <col min="13827" max="13827" width="12" bestFit="1" customWidth="1"/>
    <col min="13828" max="13828" width="11.85546875" bestFit="1" customWidth="1"/>
    <col min="13829" max="13829" width="12.5703125" bestFit="1" customWidth="1"/>
    <col min="14081" max="14081" width="15.140625" customWidth="1"/>
    <col min="14082" max="14082" width="13.140625" bestFit="1" customWidth="1"/>
    <col min="14083" max="14083" width="12" bestFit="1" customWidth="1"/>
    <col min="14084" max="14084" width="11.85546875" bestFit="1" customWidth="1"/>
    <col min="14085" max="14085" width="12.5703125" bestFit="1" customWidth="1"/>
    <col min="14337" max="14337" width="15.140625" customWidth="1"/>
    <col min="14338" max="14338" width="13.140625" bestFit="1" customWidth="1"/>
    <col min="14339" max="14339" width="12" bestFit="1" customWidth="1"/>
    <col min="14340" max="14340" width="11.85546875" bestFit="1" customWidth="1"/>
    <col min="14341" max="14341" width="12.5703125" bestFit="1" customWidth="1"/>
    <col min="14593" max="14593" width="15.140625" customWidth="1"/>
    <col min="14594" max="14594" width="13.140625" bestFit="1" customWidth="1"/>
    <col min="14595" max="14595" width="12" bestFit="1" customWidth="1"/>
    <col min="14596" max="14596" width="11.85546875" bestFit="1" customWidth="1"/>
    <col min="14597" max="14597" width="12.5703125" bestFit="1" customWidth="1"/>
    <col min="14849" max="14849" width="15.140625" customWidth="1"/>
    <col min="14850" max="14850" width="13.140625" bestFit="1" customWidth="1"/>
    <col min="14851" max="14851" width="12" bestFit="1" customWidth="1"/>
    <col min="14852" max="14852" width="11.85546875" bestFit="1" customWidth="1"/>
    <col min="14853" max="14853" width="12.5703125" bestFit="1" customWidth="1"/>
    <col min="15105" max="15105" width="15.140625" customWidth="1"/>
    <col min="15106" max="15106" width="13.140625" bestFit="1" customWidth="1"/>
    <col min="15107" max="15107" width="12" bestFit="1" customWidth="1"/>
    <col min="15108" max="15108" width="11.85546875" bestFit="1" customWidth="1"/>
    <col min="15109" max="15109" width="12.5703125" bestFit="1" customWidth="1"/>
    <col min="15361" max="15361" width="15.140625" customWidth="1"/>
    <col min="15362" max="15362" width="13.140625" bestFit="1" customWidth="1"/>
    <col min="15363" max="15363" width="12" bestFit="1" customWidth="1"/>
    <col min="15364" max="15364" width="11.85546875" bestFit="1" customWidth="1"/>
    <col min="15365" max="15365" width="12.5703125" bestFit="1" customWidth="1"/>
    <col min="15617" max="15617" width="15.140625" customWidth="1"/>
    <col min="15618" max="15618" width="13.140625" bestFit="1" customWidth="1"/>
    <col min="15619" max="15619" width="12" bestFit="1" customWidth="1"/>
    <col min="15620" max="15620" width="11.85546875" bestFit="1" customWidth="1"/>
    <col min="15621" max="15621" width="12.5703125" bestFit="1" customWidth="1"/>
    <col min="15873" max="15873" width="15.140625" customWidth="1"/>
    <col min="15874" max="15874" width="13.140625" bestFit="1" customWidth="1"/>
    <col min="15875" max="15875" width="12" bestFit="1" customWidth="1"/>
    <col min="15876" max="15876" width="11.85546875" bestFit="1" customWidth="1"/>
    <col min="15877" max="15877" width="12.5703125" bestFit="1" customWidth="1"/>
    <col min="16129" max="16129" width="15.140625" customWidth="1"/>
    <col min="16130" max="16130" width="13.140625" bestFit="1" customWidth="1"/>
    <col min="16131" max="16131" width="12" bestFit="1" customWidth="1"/>
    <col min="16132" max="16132" width="11.85546875" bestFit="1" customWidth="1"/>
    <col min="16133" max="16133" width="12.5703125" bestFit="1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s="1" t="s">
        <v>2</v>
      </c>
    </row>
    <row r="4" spans="1:9" ht="15.75" thickBot="1" x14ac:dyDescent="0.3"/>
    <row r="5" spans="1:9" ht="27.75" customHeight="1" thickBot="1" x14ac:dyDescent="0.3">
      <c r="B5" s="2"/>
      <c r="C5" s="63">
        <v>2003</v>
      </c>
      <c r="D5" s="63"/>
      <c r="E5" s="3">
        <v>2003</v>
      </c>
      <c r="F5" s="4" t="s">
        <v>3</v>
      </c>
      <c r="G5" s="5" t="s">
        <v>4</v>
      </c>
      <c r="H5" s="6" t="s">
        <v>5</v>
      </c>
    </row>
    <row r="6" spans="1:9" ht="15.75" thickTop="1" x14ac:dyDescent="0.25">
      <c r="B6" s="7"/>
      <c r="C6" s="8" t="s">
        <v>6</v>
      </c>
      <c r="D6" s="8" t="s">
        <v>7</v>
      </c>
      <c r="E6" s="8" t="s">
        <v>8</v>
      </c>
      <c r="F6" s="8"/>
      <c r="G6" s="9"/>
    </row>
    <row r="7" spans="1:9" x14ac:dyDescent="0.25">
      <c r="B7" s="10" t="s">
        <v>9</v>
      </c>
      <c r="C7" s="8">
        <v>500</v>
      </c>
      <c r="D7" s="8">
        <v>600</v>
      </c>
      <c r="E7" s="11" t="s">
        <v>10</v>
      </c>
      <c r="F7" s="8">
        <v>1000</v>
      </c>
      <c r="G7" s="12" t="s">
        <v>10</v>
      </c>
    </row>
    <row r="8" spans="1:9" x14ac:dyDescent="0.25">
      <c r="B8" s="10" t="s">
        <v>11</v>
      </c>
      <c r="C8" s="8">
        <v>450</v>
      </c>
      <c r="D8" s="8">
        <v>400</v>
      </c>
      <c r="E8" s="11" t="s">
        <v>10</v>
      </c>
      <c r="F8" s="8">
        <v>950</v>
      </c>
      <c r="G8" s="12" t="s">
        <v>10</v>
      </c>
    </row>
    <row r="9" spans="1:9" x14ac:dyDescent="0.25">
      <c r="B9" s="10" t="s">
        <v>12</v>
      </c>
      <c r="C9" s="8">
        <v>800</v>
      </c>
      <c r="D9" s="8">
        <v>910</v>
      </c>
      <c r="E9" s="11" t="s">
        <v>10</v>
      </c>
      <c r="F9" s="8">
        <v>1650</v>
      </c>
      <c r="G9" s="12" t="s">
        <v>10</v>
      </c>
    </row>
    <row r="10" spans="1:9" ht="15.75" thickBot="1" x14ac:dyDescent="0.3">
      <c r="B10" s="13" t="s">
        <v>13</v>
      </c>
      <c r="C10" s="14" t="s">
        <v>10</v>
      </c>
      <c r="D10" s="14" t="s">
        <v>10</v>
      </c>
      <c r="E10" s="14" t="s">
        <v>10</v>
      </c>
      <c r="F10" s="14" t="s">
        <v>10</v>
      </c>
      <c r="G10" s="15"/>
    </row>
    <row r="12" spans="1:9" x14ac:dyDescent="0.25">
      <c r="A12" s="16" t="s">
        <v>14</v>
      </c>
    </row>
    <row r="13" spans="1:9" ht="15.75" thickBot="1" x14ac:dyDescent="0.3"/>
    <row r="14" spans="1:9" ht="30.75" thickBot="1" x14ac:dyDescent="0.3">
      <c r="B14" s="2"/>
      <c r="C14" s="63">
        <v>2003</v>
      </c>
      <c r="D14" s="63"/>
      <c r="E14" s="17">
        <v>2003</v>
      </c>
      <c r="F14" s="4" t="s">
        <v>3</v>
      </c>
      <c r="G14" s="5" t="s">
        <v>4</v>
      </c>
      <c r="H14" s="64" t="s">
        <v>15</v>
      </c>
      <c r="I14" s="65"/>
    </row>
    <row r="15" spans="1:9" ht="15.75" thickTop="1" x14ac:dyDescent="0.25">
      <c r="B15" s="7"/>
      <c r="C15" s="8" t="s">
        <v>6</v>
      </c>
      <c r="D15" s="8" t="s">
        <v>7</v>
      </c>
      <c r="E15" s="8" t="s">
        <v>8</v>
      </c>
      <c r="F15" s="8"/>
      <c r="G15" s="9"/>
      <c r="H15" s="18"/>
    </row>
    <row r="16" spans="1:9" x14ac:dyDescent="0.25">
      <c r="B16" s="10" t="s">
        <v>9</v>
      </c>
      <c r="C16" s="8">
        <v>500</v>
      </c>
      <c r="D16" s="8">
        <v>600</v>
      </c>
      <c r="E16" s="11">
        <f>SUM(C16:D16)</f>
        <v>1100</v>
      </c>
      <c r="F16" s="8">
        <v>1000</v>
      </c>
      <c r="G16" s="19">
        <f>(E16-F16)/F16</f>
        <v>0.1</v>
      </c>
    </row>
    <row r="17" spans="1:7" x14ac:dyDescent="0.25">
      <c r="B17" s="10" t="s">
        <v>11</v>
      </c>
      <c r="C17" s="8">
        <v>450</v>
      </c>
      <c r="D17" s="8">
        <v>400</v>
      </c>
      <c r="E17" s="11">
        <f>SUM(C17:D17)</f>
        <v>850</v>
      </c>
      <c r="F17" s="8">
        <v>950</v>
      </c>
      <c r="G17" s="19">
        <f>(E17-F17)/F17</f>
        <v>-0.10526315789473684</v>
      </c>
    </row>
    <row r="18" spans="1:7" x14ac:dyDescent="0.25">
      <c r="B18" s="10" t="s">
        <v>12</v>
      </c>
      <c r="C18" s="8">
        <v>800</v>
      </c>
      <c r="D18" s="8">
        <v>910</v>
      </c>
      <c r="E18" s="11">
        <f>SUM(C18:D18)</f>
        <v>1710</v>
      </c>
      <c r="F18" s="8">
        <v>1650</v>
      </c>
      <c r="G18" s="19">
        <f>(E18-F18)/F18</f>
        <v>3.6363636363636362E-2</v>
      </c>
    </row>
    <row r="19" spans="1:7" ht="15.75" thickBot="1" x14ac:dyDescent="0.3">
      <c r="B19" s="13" t="s">
        <v>13</v>
      </c>
      <c r="C19" s="14">
        <f>SUM(C16:C18)</f>
        <v>1750</v>
      </c>
      <c r="D19" s="14">
        <f>SUM(D16:D18)</f>
        <v>1910</v>
      </c>
      <c r="E19" s="14">
        <f>SUM(E16:E18)</f>
        <v>3660</v>
      </c>
      <c r="F19" s="14">
        <f>SUM(F16:F18)</f>
        <v>3600</v>
      </c>
      <c r="G19" s="15"/>
    </row>
    <row r="22" spans="1:7" x14ac:dyDescent="0.25">
      <c r="A22" t="s">
        <v>16</v>
      </c>
    </row>
    <row r="23" spans="1:7" x14ac:dyDescent="0.25">
      <c r="A23" t="s">
        <v>17</v>
      </c>
    </row>
    <row r="26" spans="1:7" x14ac:dyDescent="0.25">
      <c r="B26">
        <v>30</v>
      </c>
      <c r="C26">
        <v>17</v>
      </c>
      <c r="D26">
        <v>4</v>
      </c>
    </row>
    <row r="27" spans="1:7" x14ac:dyDescent="0.25">
      <c r="B27">
        <v>18</v>
      </c>
      <c r="C27">
        <v>38</v>
      </c>
      <c r="D27">
        <v>2</v>
      </c>
    </row>
    <row r="28" spans="1:7" x14ac:dyDescent="0.25">
      <c r="B28">
        <v>7</v>
      </c>
      <c r="C28">
        <v>90</v>
      </c>
      <c r="D28">
        <v>1</v>
      </c>
    </row>
    <row r="29" spans="1:7" x14ac:dyDescent="0.25">
      <c r="B29">
        <v>15</v>
      </c>
      <c r="C29">
        <v>8</v>
      </c>
      <c r="D29">
        <v>9</v>
      </c>
    </row>
    <row r="30" spans="1:7" x14ac:dyDescent="0.25">
      <c r="A30" t="s">
        <v>18</v>
      </c>
      <c r="B30" s="20" t="s">
        <v>10</v>
      </c>
      <c r="C30" s="20" t="s">
        <v>10</v>
      </c>
      <c r="D30" s="20" t="s">
        <v>10</v>
      </c>
    </row>
    <row r="31" spans="1:7" x14ac:dyDescent="0.25">
      <c r="A31" t="s">
        <v>19</v>
      </c>
      <c r="B31" s="20" t="s">
        <v>10</v>
      </c>
      <c r="C31" s="20" t="s">
        <v>10</v>
      </c>
      <c r="D31" s="20" t="s">
        <v>10</v>
      </c>
    </row>
    <row r="32" spans="1:7" x14ac:dyDescent="0.25">
      <c r="A32" t="s">
        <v>20</v>
      </c>
      <c r="B32" s="20" t="s">
        <v>10</v>
      </c>
      <c r="C32" s="20" t="s">
        <v>10</v>
      </c>
      <c r="D32" s="20" t="s">
        <v>10</v>
      </c>
    </row>
    <row r="33" spans="1:4" x14ac:dyDescent="0.25">
      <c r="A33" t="s">
        <v>21</v>
      </c>
      <c r="B33" s="20" t="s">
        <v>10</v>
      </c>
      <c r="C33" s="20" t="s">
        <v>10</v>
      </c>
      <c r="D33" s="20" t="s">
        <v>10</v>
      </c>
    </row>
    <row r="34" spans="1:4" x14ac:dyDescent="0.25">
      <c r="A34" t="s">
        <v>22</v>
      </c>
      <c r="B34" s="20" t="s">
        <v>10</v>
      </c>
      <c r="C34" s="20" t="s">
        <v>10</v>
      </c>
      <c r="D34" s="20" t="s">
        <v>10</v>
      </c>
    </row>
    <row r="36" spans="1:4" x14ac:dyDescent="0.25">
      <c r="A36" s="16" t="s">
        <v>14</v>
      </c>
    </row>
    <row r="38" spans="1:4" x14ac:dyDescent="0.25">
      <c r="B38">
        <v>30</v>
      </c>
      <c r="C38">
        <v>17</v>
      </c>
      <c r="D38">
        <v>4</v>
      </c>
    </row>
    <row r="39" spans="1:4" x14ac:dyDescent="0.25">
      <c r="B39">
        <v>18</v>
      </c>
      <c r="D39">
        <v>2</v>
      </c>
    </row>
    <row r="40" spans="1:4" x14ac:dyDescent="0.25">
      <c r="B40">
        <v>7</v>
      </c>
      <c r="C40">
        <v>90</v>
      </c>
      <c r="D40">
        <v>1</v>
      </c>
    </row>
    <row r="41" spans="1:4" ht="15.75" thickBot="1" x14ac:dyDescent="0.3">
      <c r="B41">
        <v>15</v>
      </c>
      <c r="C41">
        <v>8</v>
      </c>
      <c r="D41">
        <v>9</v>
      </c>
    </row>
    <row r="42" spans="1:4" x14ac:dyDescent="0.25">
      <c r="A42" t="s">
        <v>18</v>
      </c>
      <c r="B42" s="21">
        <f>SUM(B38:B41)</f>
        <v>70</v>
      </c>
      <c r="C42" s="22">
        <f>SUM(C38:C41)</f>
        <v>115</v>
      </c>
      <c r="D42" s="23">
        <f>SUM(D38:D41)</f>
        <v>16</v>
      </c>
    </row>
    <row r="43" spans="1:4" x14ac:dyDescent="0.25">
      <c r="A43" t="s">
        <v>19</v>
      </c>
      <c r="B43" s="24">
        <f>MIN(B38:B41)</f>
        <v>7</v>
      </c>
      <c r="C43" s="25">
        <f>MIN(C38:C41)</f>
        <v>8</v>
      </c>
      <c r="D43" s="26">
        <f>MIN(D38:D41)</f>
        <v>1</v>
      </c>
    </row>
    <row r="44" spans="1:4" x14ac:dyDescent="0.25">
      <c r="A44" t="s">
        <v>20</v>
      </c>
      <c r="B44" s="24">
        <f>MAX(B38:B41)</f>
        <v>30</v>
      </c>
      <c r="C44" s="25">
        <f>MAX(C38:C41)</f>
        <v>90</v>
      </c>
      <c r="D44" s="26">
        <f>MAX(D38:D41)</f>
        <v>9</v>
      </c>
    </row>
    <row r="45" spans="1:4" x14ac:dyDescent="0.25">
      <c r="A45" t="s">
        <v>21</v>
      </c>
      <c r="B45" s="24">
        <f>AVERAGE(B38:B41)</f>
        <v>17.5</v>
      </c>
      <c r="C45" s="25">
        <f>AVERAGE(C38:C41)</f>
        <v>38.333333333333336</v>
      </c>
      <c r="D45" s="26">
        <f>AVERAGE(D38:D41)</f>
        <v>4</v>
      </c>
    </row>
    <row r="46" spans="1:4" ht="15.75" thickBot="1" x14ac:dyDescent="0.3">
      <c r="A46" t="s">
        <v>22</v>
      </c>
      <c r="B46" s="27">
        <f>COUNT(B38:B41)</f>
        <v>4</v>
      </c>
      <c r="C46" s="28">
        <f>COUNT(C38:C41)</f>
        <v>3</v>
      </c>
      <c r="D46" s="29">
        <f>COUNT(D38:D41)</f>
        <v>4</v>
      </c>
    </row>
    <row r="49" spans="1:4" x14ac:dyDescent="0.25">
      <c r="A49" t="s">
        <v>23</v>
      </c>
      <c r="B49" t="s">
        <v>24</v>
      </c>
    </row>
    <row r="50" spans="1:4" x14ac:dyDescent="0.25">
      <c r="A50">
        <v>5</v>
      </c>
      <c r="B50" t="s">
        <v>25</v>
      </c>
      <c r="C50" s="30">
        <v>0.05</v>
      </c>
      <c r="D50" t="s">
        <v>26</v>
      </c>
    </row>
    <row r="51" spans="1:4" x14ac:dyDescent="0.25">
      <c r="A51" s="31">
        <v>25000</v>
      </c>
      <c r="B51" t="s">
        <v>27</v>
      </c>
      <c r="C51" s="31">
        <v>25000</v>
      </c>
      <c r="D51" t="s">
        <v>28</v>
      </c>
    </row>
    <row r="53" spans="1:4" x14ac:dyDescent="0.25">
      <c r="A53" s="32" t="s">
        <v>10</v>
      </c>
      <c r="B53" t="s">
        <v>29</v>
      </c>
      <c r="C53" s="32" t="s">
        <v>10</v>
      </c>
    </row>
    <row r="55" spans="1:4" x14ac:dyDescent="0.25">
      <c r="A55" s="16" t="s">
        <v>14</v>
      </c>
    </row>
    <row r="57" spans="1:4" x14ac:dyDescent="0.25">
      <c r="A57">
        <v>5</v>
      </c>
      <c r="B57" t="s">
        <v>25</v>
      </c>
      <c r="C57" s="30">
        <v>0.05</v>
      </c>
    </row>
    <row r="58" spans="1:4" x14ac:dyDescent="0.25">
      <c r="A58" s="31">
        <v>25000</v>
      </c>
      <c r="B58" t="s">
        <v>27</v>
      </c>
      <c r="C58" s="31">
        <v>25000</v>
      </c>
    </row>
    <row r="60" spans="1:4" x14ac:dyDescent="0.25">
      <c r="A60" s="33">
        <f>A58*A57/100</f>
        <v>1250</v>
      </c>
      <c r="B60" t="s">
        <v>29</v>
      </c>
      <c r="C60" s="34">
        <f>C58*C57</f>
        <v>1250</v>
      </c>
    </row>
    <row r="62" spans="1:4" x14ac:dyDescent="0.25">
      <c r="A62" t="s">
        <v>30</v>
      </c>
      <c r="B62" t="s">
        <v>24</v>
      </c>
    </row>
    <row r="63" spans="1:4" x14ac:dyDescent="0.25">
      <c r="A63" t="s">
        <v>31</v>
      </c>
      <c r="B63">
        <v>22000</v>
      </c>
      <c r="C63">
        <v>22000</v>
      </c>
    </row>
    <row r="64" spans="1:4" x14ac:dyDescent="0.25">
      <c r="A64" t="s">
        <v>32</v>
      </c>
      <c r="B64" s="30">
        <v>0.08</v>
      </c>
      <c r="C64">
        <v>8</v>
      </c>
    </row>
    <row r="66" spans="1:3" x14ac:dyDescent="0.25">
      <c r="A66" t="s">
        <v>33</v>
      </c>
    </row>
    <row r="67" spans="1:3" x14ac:dyDescent="0.25">
      <c r="A67" t="s">
        <v>34</v>
      </c>
      <c r="B67" s="32" t="s">
        <v>10</v>
      </c>
      <c r="C67" s="32" t="s">
        <v>10</v>
      </c>
    </row>
    <row r="69" spans="1:3" x14ac:dyDescent="0.25">
      <c r="A69" s="16" t="s">
        <v>14</v>
      </c>
    </row>
    <row r="71" spans="1:3" x14ac:dyDescent="0.25">
      <c r="A71" t="s">
        <v>31</v>
      </c>
      <c r="B71">
        <v>22000</v>
      </c>
      <c r="C71">
        <v>22000</v>
      </c>
    </row>
    <row r="72" spans="1:3" x14ac:dyDescent="0.25">
      <c r="A72" t="s">
        <v>32</v>
      </c>
      <c r="B72" s="30">
        <v>0.08</v>
      </c>
      <c r="C72">
        <v>8</v>
      </c>
    </row>
    <row r="74" spans="1:3" x14ac:dyDescent="0.25">
      <c r="A74" t="s">
        <v>33</v>
      </c>
    </row>
    <row r="75" spans="1:3" x14ac:dyDescent="0.25">
      <c r="A75" t="s">
        <v>34</v>
      </c>
      <c r="B75" s="32">
        <f>B71*(1-B72)</f>
        <v>20240</v>
      </c>
      <c r="C75" s="32">
        <f>C71*(100-C72)/100</f>
        <v>20240</v>
      </c>
    </row>
    <row r="77" spans="1:3" x14ac:dyDescent="0.25">
      <c r="A77" t="s">
        <v>35</v>
      </c>
      <c r="B77" t="s">
        <v>36</v>
      </c>
    </row>
    <row r="78" spans="1:3" x14ac:dyDescent="0.25">
      <c r="A78" t="s">
        <v>37</v>
      </c>
      <c r="B78">
        <v>1160</v>
      </c>
      <c r="C78" s="35" t="s">
        <v>38</v>
      </c>
    </row>
    <row r="79" spans="1:3" x14ac:dyDescent="0.25">
      <c r="A79" t="s">
        <v>39</v>
      </c>
      <c r="B79" s="30">
        <v>0.16</v>
      </c>
    </row>
    <row r="81" spans="1:3" x14ac:dyDescent="0.25">
      <c r="A81" t="s">
        <v>40</v>
      </c>
    </row>
    <row r="82" spans="1:3" x14ac:dyDescent="0.25">
      <c r="A82" t="s">
        <v>31</v>
      </c>
      <c r="B82" s="32" t="s">
        <v>10</v>
      </c>
    </row>
    <row r="84" spans="1:3" x14ac:dyDescent="0.25">
      <c r="A84" s="16" t="s">
        <v>14</v>
      </c>
    </row>
    <row r="86" spans="1:3" x14ac:dyDescent="0.25">
      <c r="A86" t="s">
        <v>37</v>
      </c>
      <c r="B86" s="31">
        <v>1160</v>
      </c>
    </row>
    <row r="87" spans="1:3" x14ac:dyDescent="0.25">
      <c r="A87" t="s">
        <v>39</v>
      </c>
      <c r="B87" s="30">
        <v>0.16</v>
      </c>
    </row>
    <row r="89" spans="1:3" x14ac:dyDescent="0.25">
      <c r="A89" t="s">
        <v>40</v>
      </c>
    </row>
    <row r="90" spans="1:3" x14ac:dyDescent="0.25">
      <c r="A90" t="s">
        <v>31</v>
      </c>
      <c r="B90" s="36">
        <f>B86/(1+B87)</f>
        <v>1000.0000000000001</v>
      </c>
    </row>
    <row r="92" spans="1:3" x14ac:dyDescent="0.25">
      <c r="A92" t="s">
        <v>41</v>
      </c>
      <c r="B92" t="s">
        <v>42</v>
      </c>
    </row>
    <row r="93" spans="1:3" x14ac:dyDescent="0.25">
      <c r="A93" t="s">
        <v>43</v>
      </c>
      <c r="B93">
        <v>3840</v>
      </c>
      <c r="C93" s="35" t="s">
        <v>44</v>
      </c>
    </row>
    <row r="94" spans="1:3" x14ac:dyDescent="0.25">
      <c r="A94" t="s">
        <v>45</v>
      </c>
      <c r="B94" s="30">
        <v>0.04</v>
      </c>
    </row>
    <row r="96" spans="1:3" x14ac:dyDescent="0.25">
      <c r="A96" t="s">
        <v>46</v>
      </c>
      <c r="B96" s="32" t="s">
        <v>10</v>
      </c>
    </row>
    <row r="97" spans="1:6" x14ac:dyDescent="0.25">
      <c r="B97" s="32"/>
    </row>
    <row r="99" spans="1:6" x14ac:dyDescent="0.25">
      <c r="A99" s="16" t="s">
        <v>14</v>
      </c>
    </row>
    <row r="101" spans="1:6" x14ac:dyDescent="0.25">
      <c r="A101" t="s">
        <v>43</v>
      </c>
      <c r="B101">
        <v>3840</v>
      </c>
    </row>
    <row r="102" spans="1:6" x14ac:dyDescent="0.25">
      <c r="A102" t="s">
        <v>45</v>
      </c>
      <c r="B102" s="30">
        <v>0.04</v>
      </c>
    </row>
    <row r="104" spans="1:6" x14ac:dyDescent="0.25">
      <c r="A104" t="s">
        <v>46</v>
      </c>
      <c r="B104" s="32">
        <f>B101/(1-B102)*B102</f>
        <v>160</v>
      </c>
    </row>
    <row r="106" spans="1:6" x14ac:dyDescent="0.25">
      <c r="A106" t="s">
        <v>47</v>
      </c>
    </row>
    <row r="107" spans="1:6" x14ac:dyDescent="0.25">
      <c r="A107" t="s">
        <v>48</v>
      </c>
    </row>
    <row r="108" spans="1:6" x14ac:dyDescent="0.25">
      <c r="A108" t="s">
        <v>49</v>
      </c>
    </row>
    <row r="109" spans="1:6" ht="15.75" thickBot="1" x14ac:dyDescent="0.3"/>
    <row r="110" spans="1:6" x14ac:dyDescent="0.25">
      <c r="B110" s="37" t="s">
        <v>50</v>
      </c>
      <c r="C110" s="37">
        <v>3</v>
      </c>
      <c r="D110" s="38" t="s">
        <v>27</v>
      </c>
      <c r="E110" s="39">
        <v>3000</v>
      </c>
      <c r="F110" s="37">
        <v>5</v>
      </c>
    </row>
    <row r="111" spans="1:6" x14ac:dyDescent="0.25">
      <c r="B111" s="40" t="s">
        <v>51</v>
      </c>
      <c r="C111" s="40">
        <v>4</v>
      </c>
      <c r="D111" s="41" t="s">
        <v>32</v>
      </c>
      <c r="E111" s="42">
        <v>0.04</v>
      </c>
      <c r="F111" s="40">
        <v>4</v>
      </c>
    </row>
    <row r="112" spans="1:6" x14ac:dyDescent="0.25">
      <c r="B112" s="40"/>
      <c r="C112" s="40">
        <v>5</v>
      </c>
      <c r="D112" s="41"/>
      <c r="E112" s="43"/>
      <c r="F112" s="40">
        <v>7</v>
      </c>
    </row>
    <row r="113" spans="1:6" x14ac:dyDescent="0.25">
      <c r="B113" s="40"/>
      <c r="C113" s="40"/>
      <c r="D113" s="41"/>
      <c r="E113" s="43"/>
      <c r="F113" s="40"/>
    </row>
    <row r="114" spans="1:6" ht="15.75" thickBot="1" x14ac:dyDescent="0.3">
      <c r="B114" s="44">
        <f>SUM(B110:B111)</f>
        <v>0</v>
      </c>
      <c r="C114" s="44">
        <f>C110+C111*C112</f>
        <v>23</v>
      </c>
      <c r="D114" s="45"/>
      <c r="E114" s="46" t="e">
        <f>D110*E111</f>
        <v>#VALUE!</v>
      </c>
      <c r="F114" s="44" t="e">
        <f ca="1">sumne(F110:F112)</f>
        <v>#NAME?</v>
      </c>
    </row>
    <row r="116" spans="1:6" x14ac:dyDescent="0.25">
      <c r="A116" s="16" t="s">
        <v>14</v>
      </c>
    </row>
    <row r="117" spans="1:6" ht="15.75" thickBot="1" x14ac:dyDescent="0.3"/>
    <row r="118" spans="1:6" x14ac:dyDescent="0.25">
      <c r="B118" s="47">
        <v>4</v>
      </c>
      <c r="C118" s="37">
        <v>3</v>
      </c>
      <c r="D118" s="38" t="s">
        <v>27</v>
      </c>
      <c r="E118" s="39">
        <v>3000</v>
      </c>
      <c r="F118" s="37">
        <v>5</v>
      </c>
    </row>
    <row r="119" spans="1:6" x14ac:dyDescent="0.25">
      <c r="B119" s="48">
        <v>2</v>
      </c>
      <c r="C119" s="40">
        <v>4</v>
      </c>
      <c r="D119" s="41" t="s">
        <v>32</v>
      </c>
      <c r="E119" s="42">
        <v>0.04</v>
      </c>
      <c r="F119" s="40">
        <v>4</v>
      </c>
    </row>
    <row r="120" spans="1:6" x14ac:dyDescent="0.25">
      <c r="B120" s="40"/>
      <c r="C120" s="40">
        <v>5</v>
      </c>
      <c r="D120" s="41"/>
      <c r="E120" s="43"/>
      <c r="F120" s="40">
        <v>7</v>
      </c>
    </row>
    <row r="121" spans="1:6" x14ac:dyDescent="0.25">
      <c r="B121" s="40"/>
      <c r="C121" s="40"/>
      <c r="D121" s="41"/>
      <c r="E121" s="43"/>
      <c r="F121" s="40"/>
    </row>
    <row r="122" spans="1:6" ht="15.75" thickBot="1" x14ac:dyDescent="0.3">
      <c r="B122" s="44">
        <f>SUM(B118:B119)</f>
        <v>6</v>
      </c>
      <c r="C122" s="44">
        <f>(C118+C119)*C120</f>
        <v>35</v>
      </c>
      <c r="D122" s="45"/>
      <c r="E122" s="46">
        <f>E118*E119</f>
        <v>120</v>
      </c>
      <c r="F122" s="44">
        <f>SUM(F118:F120)</f>
        <v>16</v>
      </c>
    </row>
    <row r="125" spans="1:6" x14ac:dyDescent="0.25">
      <c r="A125" t="s">
        <v>52</v>
      </c>
    </row>
    <row r="126" spans="1:6" x14ac:dyDescent="0.25">
      <c r="A126" t="s">
        <v>53</v>
      </c>
      <c r="B126">
        <v>30</v>
      </c>
    </row>
    <row r="127" spans="1:6" x14ac:dyDescent="0.25">
      <c r="A127" t="s">
        <v>54</v>
      </c>
      <c r="B127" s="30">
        <v>0.09</v>
      </c>
    </row>
    <row r="128" spans="1:6" x14ac:dyDescent="0.25">
      <c r="A128" t="s">
        <v>55</v>
      </c>
      <c r="B128" s="31">
        <v>1000</v>
      </c>
    </row>
    <row r="130" spans="1:4" x14ac:dyDescent="0.25">
      <c r="A130" t="s">
        <v>56</v>
      </c>
      <c r="B130" s="32" t="s">
        <v>10</v>
      </c>
    </row>
    <row r="132" spans="1:4" x14ac:dyDescent="0.25">
      <c r="A132" s="16" t="s">
        <v>14</v>
      </c>
    </row>
    <row r="134" spans="1:4" x14ac:dyDescent="0.25">
      <c r="A134" t="s">
        <v>53</v>
      </c>
      <c r="B134">
        <v>90</v>
      </c>
    </row>
    <row r="135" spans="1:4" x14ac:dyDescent="0.25">
      <c r="A135" t="s">
        <v>54</v>
      </c>
      <c r="B135" s="30">
        <v>0.09</v>
      </c>
    </row>
    <row r="136" spans="1:4" x14ac:dyDescent="0.25">
      <c r="A136" t="s">
        <v>55</v>
      </c>
      <c r="B136" s="31">
        <v>1000</v>
      </c>
    </row>
    <row r="138" spans="1:4" x14ac:dyDescent="0.25">
      <c r="A138" t="s">
        <v>56</v>
      </c>
      <c r="B138" s="34">
        <f>B136*B135*B134/360</f>
        <v>22.5</v>
      </c>
    </row>
    <row r="140" spans="1:4" x14ac:dyDescent="0.25">
      <c r="A140" t="s">
        <v>57</v>
      </c>
      <c r="B140" t="s">
        <v>58</v>
      </c>
    </row>
    <row r="141" spans="1:4" x14ac:dyDescent="0.25">
      <c r="C141" t="s">
        <v>59</v>
      </c>
      <c r="D141" t="s">
        <v>60</v>
      </c>
    </row>
    <row r="142" spans="1:4" x14ac:dyDescent="0.25">
      <c r="A142" t="s">
        <v>61</v>
      </c>
      <c r="C142" s="49">
        <v>12.75</v>
      </c>
      <c r="D142" s="49">
        <v>12.75</v>
      </c>
    </row>
    <row r="143" spans="1:4" x14ac:dyDescent="0.25">
      <c r="A143" t="s">
        <v>32</v>
      </c>
      <c r="C143" s="50">
        <v>3.7499999999999999E-2</v>
      </c>
      <c r="D143" s="50">
        <v>3.7499999999999999E-2</v>
      </c>
    </row>
    <row r="145" spans="1:4" x14ac:dyDescent="0.25">
      <c r="A145" t="s">
        <v>62</v>
      </c>
      <c r="C145" s="31">
        <f>C142*(1-C143)</f>
        <v>12.271875</v>
      </c>
      <c r="D145" s="32" t="s">
        <v>10</v>
      </c>
    </row>
    <row r="146" spans="1:4" x14ac:dyDescent="0.25">
      <c r="A146" t="s">
        <v>63</v>
      </c>
      <c r="C146">
        <v>1000</v>
      </c>
      <c r="D146">
        <v>1000</v>
      </c>
    </row>
    <row r="148" spans="1:4" x14ac:dyDescent="0.25">
      <c r="A148" t="s">
        <v>64</v>
      </c>
      <c r="C148" s="33">
        <f>C145*C146</f>
        <v>12271.875</v>
      </c>
      <c r="D148" s="32" t="s">
        <v>10</v>
      </c>
    </row>
    <row r="150" spans="1:4" x14ac:dyDescent="0.25">
      <c r="A150" s="16" t="s">
        <v>14</v>
      </c>
    </row>
    <row r="152" spans="1:4" x14ac:dyDescent="0.25">
      <c r="C152" t="s">
        <v>59</v>
      </c>
      <c r="D152" t="s">
        <v>60</v>
      </c>
    </row>
    <row r="153" spans="1:4" x14ac:dyDescent="0.25">
      <c r="A153" t="s">
        <v>61</v>
      </c>
      <c r="C153" s="49">
        <v>12.75</v>
      </c>
      <c r="D153" s="49">
        <v>12.75</v>
      </c>
    </row>
    <row r="154" spans="1:4" x14ac:dyDescent="0.25">
      <c r="A154" t="s">
        <v>32</v>
      </c>
      <c r="C154" s="50">
        <v>3.7499999999999999E-2</v>
      </c>
      <c r="D154" s="50">
        <v>3.7499999999999999E-2</v>
      </c>
    </row>
    <row r="156" spans="1:4" x14ac:dyDescent="0.25">
      <c r="A156" t="s">
        <v>62</v>
      </c>
      <c r="C156" s="31">
        <f>C153*(1-C154)</f>
        <v>12.271875</v>
      </c>
      <c r="D156" s="36">
        <f>ROUND(D153*(1-D154),2)</f>
        <v>12.27</v>
      </c>
    </row>
    <row r="157" spans="1:4" x14ac:dyDescent="0.25">
      <c r="A157" t="s">
        <v>63</v>
      </c>
      <c r="C157">
        <v>1000</v>
      </c>
      <c r="D157">
        <v>1000</v>
      </c>
    </row>
    <row r="159" spans="1:4" x14ac:dyDescent="0.25">
      <c r="A159" t="s">
        <v>64</v>
      </c>
      <c r="C159" s="33">
        <f>C156*C157</f>
        <v>12271.875</v>
      </c>
      <c r="D159" s="34">
        <f>D156*D157</f>
        <v>12270</v>
      </c>
    </row>
    <row r="161" spans="1:7" x14ac:dyDescent="0.25">
      <c r="A161" t="s">
        <v>65</v>
      </c>
    </row>
    <row r="162" spans="1:7" x14ac:dyDescent="0.25">
      <c r="A162" t="s">
        <v>66</v>
      </c>
      <c r="B162" s="51">
        <v>37987</v>
      </c>
    </row>
    <row r="163" spans="1:7" x14ac:dyDescent="0.25">
      <c r="A163" t="s">
        <v>67</v>
      </c>
      <c r="B163" s="51">
        <v>38199</v>
      </c>
    </row>
    <row r="164" spans="1:7" x14ac:dyDescent="0.25">
      <c r="A164" t="s">
        <v>54</v>
      </c>
      <c r="B164" s="30">
        <v>0.09</v>
      </c>
    </row>
    <row r="165" spans="1:7" x14ac:dyDescent="0.25">
      <c r="A165" t="s">
        <v>55</v>
      </c>
      <c r="B165" s="31">
        <v>1000</v>
      </c>
    </row>
    <row r="167" spans="1:7" x14ac:dyDescent="0.25">
      <c r="A167" t="s">
        <v>68</v>
      </c>
    </row>
    <row r="168" spans="1:7" x14ac:dyDescent="0.25">
      <c r="A168" t="s">
        <v>69</v>
      </c>
      <c r="B168" s="32" t="s">
        <v>10</v>
      </c>
      <c r="C168" t="s">
        <v>70</v>
      </c>
      <c r="G168" t="s">
        <v>71</v>
      </c>
    </row>
    <row r="169" spans="1:7" x14ac:dyDescent="0.25">
      <c r="A169" t="s">
        <v>72</v>
      </c>
      <c r="B169" s="32" t="s">
        <v>10</v>
      </c>
      <c r="C169" t="s">
        <v>73</v>
      </c>
      <c r="G169" t="s">
        <v>74</v>
      </c>
    </row>
    <row r="170" spans="1:7" x14ac:dyDescent="0.25">
      <c r="A170" t="s">
        <v>75</v>
      </c>
      <c r="B170" s="32"/>
    </row>
    <row r="171" spans="1:7" x14ac:dyDescent="0.25">
      <c r="A171" t="s">
        <v>76</v>
      </c>
      <c r="B171" s="32"/>
    </row>
    <row r="172" spans="1:7" x14ac:dyDescent="0.25">
      <c r="B172" s="32"/>
    </row>
    <row r="173" spans="1:7" x14ac:dyDescent="0.25">
      <c r="A173" t="s">
        <v>77</v>
      </c>
      <c r="B173" s="32"/>
    </row>
    <row r="174" spans="1:7" x14ac:dyDescent="0.25">
      <c r="A174" t="s">
        <v>69</v>
      </c>
      <c r="B174" s="32" t="s">
        <v>10</v>
      </c>
    </row>
    <row r="175" spans="1:7" x14ac:dyDescent="0.25">
      <c r="A175" t="s">
        <v>72</v>
      </c>
      <c r="B175" s="32" t="s">
        <v>10</v>
      </c>
      <c r="D175" t="s">
        <v>78</v>
      </c>
    </row>
    <row r="176" spans="1:7" x14ac:dyDescent="0.25">
      <c r="B176" s="32"/>
    </row>
    <row r="178" spans="1:6" x14ac:dyDescent="0.25">
      <c r="A178" s="16" t="s">
        <v>14</v>
      </c>
    </row>
    <row r="180" spans="1:6" x14ac:dyDescent="0.25">
      <c r="A180" t="s">
        <v>66</v>
      </c>
      <c r="B180" s="51">
        <v>37987</v>
      </c>
    </row>
    <row r="181" spans="1:6" x14ac:dyDescent="0.25">
      <c r="A181" t="s">
        <v>67</v>
      </c>
      <c r="B181" s="51">
        <v>38199</v>
      </c>
    </row>
    <row r="182" spans="1:6" x14ac:dyDescent="0.25">
      <c r="A182" t="s">
        <v>54</v>
      </c>
      <c r="B182" s="30">
        <v>0.09</v>
      </c>
    </row>
    <row r="183" spans="1:6" x14ac:dyDescent="0.25">
      <c r="A183" t="s">
        <v>55</v>
      </c>
      <c r="B183" s="31">
        <v>1000</v>
      </c>
    </row>
    <row r="185" spans="1:6" x14ac:dyDescent="0.25">
      <c r="A185" t="s">
        <v>68</v>
      </c>
      <c r="E185" t="s">
        <v>79</v>
      </c>
    </row>
    <row r="186" spans="1:6" x14ac:dyDescent="0.25">
      <c r="A186" t="s">
        <v>69</v>
      </c>
      <c r="B186" s="52">
        <f>DAYS360(B180,B181,1)</f>
        <v>209</v>
      </c>
      <c r="D186" s="20" t="s">
        <v>80</v>
      </c>
      <c r="E186" s="32">
        <f>DAYS360(B180,B181)</f>
        <v>210</v>
      </c>
      <c r="F186" t="s">
        <v>81</v>
      </c>
    </row>
    <row r="187" spans="1:6" x14ac:dyDescent="0.25">
      <c r="A187" t="s">
        <v>72</v>
      </c>
      <c r="B187" s="32">
        <f>B181-B180</f>
        <v>212</v>
      </c>
    </row>
    <row r="188" spans="1:6" x14ac:dyDescent="0.25">
      <c r="B188" t="s">
        <v>128</v>
      </c>
    </row>
    <row r="189" spans="1:6" ht="15.75" thickBot="1" x14ac:dyDescent="0.3"/>
    <row r="190" spans="1:6" ht="15.75" thickBot="1" x14ac:dyDescent="0.3">
      <c r="A190" s="53" t="s">
        <v>82</v>
      </c>
      <c r="B190" s="54"/>
      <c r="C190" s="55"/>
    </row>
    <row r="191" spans="1:6" x14ac:dyDescent="0.25">
      <c r="A191">
        <f>IF(DAY(B181)=31,30,DAY(B181))</f>
        <v>30</v>
      </c>
      <c r="B191">
        <f>MONTH(B181)</f>
        <v>7</v>
      </c>
      <c r="C191">
        <f>YEAR(B181)</f>
        <v>2004</v>
      </c>
      <c r="D191" t="s">
        <v>83</v>
      </c>
    </row>
    <row r="192" spans="1:6" x14ac:dyDescent="0.25">
      <c r="A192">
        <f>IF(DAY(B180)=31,30,DAY(B180))</f>
        <v>1</v>
      </c>
      <c r="B192">
        <f>MONTH(B180)</f>
        <v>1</v>
      </c>
      <c r="C192">
        <f>YEAR(B180)</f>
        <v>2004</v>
      </c>
      <c r="D192" t="s">
        <v>84</v>
      </c>
    </row>
    <row r="193" spans="1:8" x14ac:dyDescent="0.25">
      <c r="A193">
        <f>A191-A192</f>
        <v>29</v>
      </c>
      <c r="B193">
        <f>B191-B192</f>
        <v>6</v>
      </c>
      <c r="C193">
        <f>C191-C192</f>
        <v>0</v>
      </c>
      <c r="D193" t="s">
        <v>85</v>
      </c>
    </row>
    <row r="194" spans="1:8" ht="15.75" thickBot="1" x14ac:dyDescent="0.3">
      <c r="A194">
        <v>1</v>
      </c>
      <c r="B194">
        <v>30</v>
      </c>
      <c r="C194">
        <v>360</v>
      </c>
      <c r="D194" t="s">
        <v>86</v>
      </c>
    </row>
    <row r="195" spans="1:8" ht="15.75" thickTop="1" x14ac:dyDescent="0.25">
      <c r="A195" s="56">
        <f>A193</f>
        <v>29</v>
      </c>
      <c r="B195" s="56">
        <f>B193*B194</f>
        <v>180</v>
      </c>
      <c r="C195" s="56">
        <f>C193*C194</f>
        <v>0</v>
      </c>
      <c r="D195" s="52">
        <f>A195+B195+C195</f>
        <v>209</v>
      </c>
    </row>
    <row r="197" spans="1:8" x14ac:dyDescent="0.25">
      <c r="A197" t="s">
        <v>77</v>
      </c>
      <c r="B197" s="32"/>
    </row>
    <row r="198" spans="1:8" x14ac:dyDescent="0.25">
      <c r="A198" t="s">
        <v>69</v>
      </c>
      <c r="B198" s="32">
        <f>B183*B182*DAYS360(B180,B181,1)/360</f>
        <v>52.25</v>
      </c>
    </row>
    <row r="199" spans="1:8" x14ac:dyDescent="0.25">
      <c r="A199" t="s">
        <v>72</v>
      </c>
      <c r="B199" s="57">
        <f>B183*B182*(B181-B180)/360</f>
        <v>53</v>
      </c>
    </row>
    <row r="200" spans="1:8" x14ac:dyDescent="0.25">
      <c r="B200" s="57"/>
    </row>
    <row r="201" spans="1:8" x14ac:dyDescent="0.25">
      <c r="A201" s="16" t="s">
        <v>87</v>
      </c>
      <c r="B201" s="57"/>
    </row>
    <row r="202" spans="1:8" x14ac:dyDescent="0.25">
      <c r="A202" t="s">
        <v>66</v>
      </c>
      <c r="B202" s="51">
        <v>38018</v>
      </c>
      <c r="C202" t="s">
        <v>88</v>
      </c>
    </row>
    <row r="203" spans="1:8" x14ac:dyDescent="0.25">
      <c r="A203" t="s">
        <v>67</v>
      </c>
      <c r="B203" s="51">
        <v>38018</v>
      </c>
      <c r="C203" t="s">
        <v>89</v>
      </c>
    </row>
    <row r="204" spans="1:8" x14ac:dyDescent="0.25">
      <c r="A204" t="s">
        <v>69</v>
      </c>
      <c r="B204" s="32">
        <f>DAYS360(B202,B203,1)</f>
        <v>0</v>
      </c>
      <c r="C204" t="s">
        <v>90</v>
      </c>
    </row>
    <row r="205" spans="1:8" x14ac:dyDescent="0.25">
      <c r="A205" t="s">
        <v>72</v>
      </c>
      <c r="B205" s="32">
        <f>B203-B202</f>
        <v>0</v>
      </c>
      <c r="C205" t="s">
        <v>91</v>
      </c>
    </row>
    <row r="206" spans="1:8" x14ac:dyDescent="0.25">
      <c r="B206" s="57"/>
    </row>
    <row r="207" spans="1:8" x14ac:dyDescent="0.25">
      <c r="A207" t="s">
        <v>69</v>
      </c>
      <c r="B207" s="32">
        <f>DAYS360(B202,B203,1)+1</f>
        <v>1</v>
      </c>
      <c r="C207" t="s">
        <v>92</v>
      </c>
      <c r="D207" s="66" t="s">
        <v>129</v>
      </c>
      <c r="E207" s="67"/>
      <c r="F207" s="67"/>
      <c r="G207" s="67"/>
      <c r="H207" s="67"/>
    </row>
    <row r="208" spans="1:8" x14ac:dyDescent="0.25">
      <c r="A208" t="s">
        <v>72</v>
      </c>
      <c r="B208" s="32">
        <f>B203-B202+1</f>
        <v>1</v>
      </c>
      <c r="C208" t="s">
        <v>92</v>
      </c>
      <c r="D208" s="66" t="s">
        <v>130</v>
      </c>
      <c r="E208" s="67"/>
      <c r="F208" s="67"/>
      <c r="G208" s="67"/>
      <c r="H208" s="67"/>
    </row>
    <row r="209" spans="1:3" x14ac:dyDescent="0.25">
      <c r="A209" t="s">
        <v>93</v>
      </c>
    </row>
    <row r="210" spans="1:3" x14ac:dyDescent="0.25">
      <c r="A210" t="s">
        <v>94</v>
      </c>
    </row>
    <row r="211" spans="1:3" x14ac:dyDescent="0.25">
      <c r="A211" s="58" t="s">
        <v>95</v>
      </c>
    </row>
    <row r="212" spans="1:3" x14ac:dyDescent="0.25">
      <c r="A212" t="s">
        <v>96</v>
      </c>
    </row>
    <row r="213" spans="1:3" x14ac:dyDescent="0.25">
      <c r="A213" t="s">
        <v>97</v>
      </c>
      <c r="C213" t="s">
        <v>98</v>
      </c>
    </row>
    <row r="215" spans="1:3" x14ac:dyDescent="0.25">
      <c r="A215" t="s">
        <v>99</v>
      </c>
      <c r="B215" t="s">
        <v>10</v>
      </c>
      <c r="C215" t="s">
        <v>100</v>
      </c>
    </row>
    <row r="216" spans="1:3" x14ac:dyDescent="0.25">
      <c r="A216" t="s">
        <v>101</v>
      </c>
      <c r="B216" t="s">
        <v>10</v>
      </c>
      <c r="C216" t="s">
        <v>102</v>
      </c>
    </row>
    <row r="218" spans="1:3" x14ac:dyDescent="0.25">
      <c r="A218" s="16" t="s">
        <v>14</v>
      </c>
    </row>
    <row r="220" spans="1:3" x14ac:dyDescent="0.25">
      <c r="A220" t="s">
        <v>97</v>
      </c>
      <c r="B220" s="51">
        <v>29504</v>
      </c>
      <c r="C220" t="s">
        <v>98</v>
      </c>
    </row>
    <row r="222" spans="1:3" x14ac:dyDescent="0.25">
      <c r="A222" t="s">
        <v>99</v>
      </c>
      <c r="B222">
        <f ca="1">TODAY()-B220</f>
        <v>12964</v>
      </c>
      <c r="C222" t="s">
        <v>100</v>
      </c>
    </row>
    <row r="223" spans="1:3" x14ac:dyDescent="0.25">
      <c r="A223" t="s">
        <v>101</v>
      </c>
      <c r="B223" s="59">
        <f>B220</f>
        <v>29504</v>
      </c>
      <c r="C223" t="s">
        <v>103</v>
      </c>
    </row>
    <row r="224" spans="1:3" x14ac:dyDescent="0.25">
      <c r="B224" s="60">
        <f>B220</f>
        <v>29504</v>
      </c>
      <c r="C224" t="s">
        <v>104</v>
      </c>
    </row>
    <row r="227" spans="1:4" x14ac:dyDescent="0.25">
      <c r="A227" t="s">
        <v>105</v>
      </c>
      <c r="B227" t="s">
        <v>106</v>
      </c>
    </row>
    <row r="228" spans="1:4" x14ac:dyDescent="0.25">
      <c r="A228" t="s">
        <v>37</v>
      </c>
      <c r="B228" s="61">
        <v>1000</v>
      </c>
    </row>
    <row r="229" spans="1:4" x14ac:dyDescent="0.25">
      <c r="A229" t="s">
        <v>107</v>
      </c>
      <c r="B229">
        <v>14</v>
      </c>
    </row>
    <row r="230" spans="1:4" x14ac:dyDescent="0.25">
      <c r="A230" t="s">
        <v>108</v>
      </c>
      <c r="B230">
        <v>30</v>
      </c>
    </row>
    <row r="231" spans="1:4" x14ac:dyDescent="0.25">
      <c r="A231" t="s">
        <v>45</v>
      </c>
      <c r="B231" s="30">
        <v>0.03</v>
      </c>
    </row>
    <row r="233" spans="1:4" x14ac:dyDescent="0.25">
      <c r="A233" t="s">
        <v>109</v>
      </c>
    </row>
    <row r="234" spans="1:4" x14ac:dyDescent="0.25">
      <c r="A234" t="s">
        <v>110</v>
      </c>
      <c r="B234">
        <f>B230-B229</f>
        <v>16</v>
      </c>
      <c r="C234" t="s">
        <v>111</v>
      </c>
    </row>
    <row r="236" spans="1:4" x14ac:dyDescent="0.25">
      <c r="A236" t="s">
        <v>112</v>
      </c>
      <c r="B236" t="s">
        <v>113</v>
      </c>
    </row>
    <row r="237" spans="1:4" x14ac:dyDescent="0.25">
      <c r="A237" t="s">
        <v>56</v>
      </c>
      <c r="B237" s="33">
        <f>B228*B231</f>
        <v>30</v>
      </c>
    </row>
    <row r="239" spans="1:4" x14ac:dyDescent="0.25">
      <c r="A239" t="s">
        <v>114</v>
      </c>
    </row>
    <row r="240" spans="1:4" x14ac:dyDescent="0.25">
      <c r="A240" t="s">
        <v>54</v>
      </c>
      <c r="B240" t="s">
        <v>115</v>
      </c>
      <c r="D240" s="62">
        <f>B237*360/(B228*B234)</f>
        <v>0.67500000000000004</v>
      </c>
    </row>
    <row r="241" spans="1:5" x14ac:dyDescent="0.25">
      <c r="A241" t="s">
        <v>116</v>
      </c>
      <c r="B241" t="s">
        <v>117</v>
      </c>
      <c r="D241" s="62">
        <f>B231*360/B234</f>
        <v>0.67499999999999993</v>
      </c>
      <c r="E241" t="s">
        <v>118</v>
      </c>
    </row>
    <row r="244" spans="1:5" x14ac:dyDescent="0.25">
      <c r="A244" t="s">
        <v>119</v>
      </c>
    </row>
    <row r="245" spans="1:5" x14ac:dyDescent="0.25">
      <c r="A245" t="s">
        <v>120</v>
      </c>
    </row>
    <row r="246" spans="1:5" x14ac:dyDescent="0.25">
      <c r="A246" t="s">
        <v>121</v>
      </c>
      <c r="B246" s="33">
        <f>B228-B237</f>
        <v>970</v>
      </c>
      <c r="C246" s="35" t="s">
        <v>122</v>
      </c>
    </row>
    <row r="247" spans="1:5" x14ac:dyDescent="0.25">
      <c r="A247" t="s">
        <v>54</v>
      </c>
      <c r="B247" t="s">
        <v>123</v>
      </c>
      <c r="D247" s="62">
        <f>B237*360/(B246*B234)</f>
        <v>0.69587628865979378</v>
      </c>
    </row>
    <row r="248" spans="1:5" x14ac:dyDescent="0.25">
      <c r="A248" t="s">
        <v>124</v>
      </c>
      <c r="B248" t="s">
        <v>125</v>
      </c>
      <c r="D248" s="62">
        <f>D241/(1-B231)</f>
        <v>0.69587628865979378</v>
      </c>
      <c r="E248" t="s">
        <v>118</v>
      </c>
    </row>
    <row r="249" spans="1:5" x14ac:dyDescent="0.25">
      <c r="B249" t="s">
        <v>126</v>
      </c>
      <c r="D249" s="62"/>
    </row>
    <row r="250" spans="1:5" x14ac:dyDescent="0.25">
      <c r="B250" t="s">
        <v>127</v>
      </c>
    </row>
  </sheetData>
  <mergeCells count="3">
    <mergeCell ref="C5:D5"/>
    <mergeCell ref="C14:D14"/>
    <mergeCell ref="H14:I14"/>
  </mergeCells>
  <printOptions headings="1"/>
  <pageMargins left="0.70866141732283472" right="0.70866141732283472" top="0.78740157480314965" bottom="0.78740157480314965" header="0.31496062992125984" footer="0.31496062992125984"/>
  <pageSetup paperSize="9" scale="76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2013-02-15T22:18:23Z</cp:lastPrinted>
  <dcterms:created xsi:type="dcterms:W3CDTF">2013-02-15T22:17:00Z</dcterms:created>
  <dcterms:modified xsi:type="dcterms:W3CDTF">2016-04-08T16:47:54Z</dcterms:modified>
</cp:coreProperties>
</file>