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-15" windowWidth="14415" windowHeight="12795" activeTab="1"/>
  </bookViews>
  <sheets>
    <sheet name="Theorie" sheetId="5" r:id="rId1"/>
    <sheet name="automatisch" sheetId="1" r:id="rId2"/>
    <sheet name="manuell" sheetId="3" r:id="rId3"/>
    <sheet name="Info Ratenkredite" sheetId="4" r:id="rId4"/>
  </sheets>
  <calcPr calcId="125725"/>
</workbook>
</file>

<file path=xl/calcChain.xml><?xml version="1.0" encoding="utf-8"?>
<calcChain xmlns="http://schemas.openxmlformats.org/spreadsheetml/2006/main">
  <c r="D14" i="1"/>
  <c r="E14"/>
  <c r="F14"/>
  <c r="G14"/>
  <c r="C14"/>
  <c r="H12"/>
  <c r="J12" i="3"/>
  <c r="F14" s="1"/>
  <c r="J10"/>
  <c r="H10" i="1"/>
  <c r="C11"/>
  <c r="F16" i="3"/>
  <c r="D16"/>
  <c r="F16" i="1"/>
  <c r="D16"/>
  <c r="E14" i="3" l="1"/>
  <c r="G14"/>
  <c r="C14"/>
  <c r="D14"/>
  <c r="B11"/>
  <c r="B9"/>
  <c r="G6"/>
  <c r="F6"/>
  <c r="E6"/>
  <c r="E11" s="1"/>
  <c r="D6"/>
  <c r="C6"/>
  <c r="G5"/>
  <c r="F5"/>
  <c r="E5"/>
  <c r="D5"/>
  <c r="C5"/>
  <c r="G4"/>
  <c r="F4"/>
  <c r="E4"/>
  <c r="D4"/>
  <c r="C4"/>
  <c r="H4" s="1"/>
  <c r="G3"/>
  <c r="F3"/>
  <c r="E3"/>
  <c r="D3"/>
  <c r="C3"/>
  <c r="D5" i="1"/>
  <c r="E5"/>
  <c r="F5"/>
  <c r="G5"/>
  <c r="C5"/>
  <c r="B11"/>
  <c r="G4"/>
  <c r="D6"/>
  <c r="E6"/>
  <c r="F6"/>
  <c r="G6"/>
  <c r="C6"/>
  <c r="D4"/>
  <c r="E4"/>
  <c r="F4"/>
  <c r="C4"/>
  <c r="D3"/>
  <c r="E3"/>
  <c r="F3"/>
  <c r="G3"/>
  <c r="C3"/>
  <c r="D11" i="3" l="1"/>
  <c r="B30" s="1"/>
  <c r="C11"/>
  <c r="G11"/>
  <c r="F11"/>
  <c r="H3" i="1"/>
  <c r="E16" s="1"/>
  <c r="E11"/>
  <c r="H3" i="3"/>
  <c r="E16" s="1"/>
  <c r="B14"/>
  <c r="H5"/>
  <c r="H6"/>
  <c r="F11" i="1"/>
  <c r="G11"/>
  <c r="D11"/>
  <c r="H5"/>
  <c r="H4"/>
  <c r="H6"/>
  <c r="B9"/>
  <c r="B14" s="1"/>
  <c r="B24" i="3" l="1"/>
  <c r="B26"/>
  <c r="B23"/>
  <c r="E18"/>
  <c r="E20" s="1"/>
  <c r="B18" i="1"/>
  <c r="B21"/>
  <c r="B20"/>
  <c r="B19"/>
  <c r="B19" i="3"/>
  <c r="B18"/>
  <c r="B21"/>
  <c r="B27"/>
  <c r="B29"/>
  <c r="B20"/>
  <c r="B22"/>
  <c r="B25"/>
  <c r="B28"/>
  <c r="B22" i="1"/>
  <c r="E18" l="1"/>
  <c r="E20" s="1"/>
  <c r="B27"/>
  <c r="B25"/>
  <c r="B32"/>
  <c r="B24"/>
  <c r="B26"/>
  <c r="B23"/>
  <c r="B28"/>
  <c r="B33"/>
  <c r="B34"/>
  <c r="B29"/>
  <c r="B31"/>
  <c r="B30"/>
</calcChain>
</file>

<file path=xl/sharedStrings.xml><?xml version="1.0" encoding="utf-8"?>
<sst xmlns="http://schemas.openxmlformats.org/spreadsheetml/2006/main" count="82" uniqueCount="47">
  <si>
    <t>Investauszahlung</t>
  </si>
  <si>
    <t>lfde. Ko</t>
  </si>
  <si>
    <t>Einzahlungsüberschüsse</t>
  </si>
  <si>
    <t>Liquidationserlös</t>
  </si>
  <si>
    <t>Periodenüberschusse</t>
  </si>
  <si>
    <t>Kalkzinssatz</t>
  </si>
  <si>
    <t>Kapwert</t>
  </si>
  <si>
    <t>Interner Zins:</t>
  </si>
  <si>
    <t>Kapitalwert:</t>
  </si>
  <si>
    <t>Darlehenssumme:</t>
  </si>
  <si>
    <t>Laufzeit:</t>
  </si>
  <si>
    <t>Disagie:</t>
  </si>
  <si>
    <t>Bearbeitung:</t>
  </si>
  <si>
    <t>Spesne!!!:</t>
  </si>
  <si>
    <t>Zinsen:</t>
  </si>
  <si>
    <t>Nominal</t>
  </si>
  <si>
    <t>Tilgung:</t>
  </si>
  <si>
    <t>Annuität:</t>
  </si>
  <si>
    <t>zu:</t>
  </si>
  <si>
    <t>Laufzeit;</t>
  </si>
  <si>
    <t>Jahre</t>
  </si>
  <si>
    <t>hier für Zeitraum 1-5 Jahre</t>
  </si>
  <si>
    <t>falls anfällt - als Eurobetrag bei Spesen</t>
  </si>
  <si>
    <t>https://www.zinsen-berechnen.de/kreditrechner.php</t>
  </si>
  <si>
    <t>nur zur Kontrolle!</t>
  </si>
  <si>
    <t>obiges Modell ist angelehnt an:</t>
  </si>
  <si>
    <t>http://www.excelfunktionen.de/base/id_11.php</t>
  </si>
  <si>
    <t>s. Bsp. unten als Referenz</t>
  </si>
  <si>
    <t>Rückzahlung:</t>
  </si>
  <si>
    <t>bei manueller Eingabe</t>
  </si>
  <si>
    <t>wird aus Zeile 1+2</t>
  </si>
  <si>
    <t>nur auf B1 zugegriffen!</t>
  </si>
  <si>
    <t>s. Tabellenblatt "manuell"</t>
  </si>
  <si>
    <t>Effektivzins beim Kredit berechnen</t>
  </si>
  <si>
    <t>Für die Berechnung des effektiven Jahreszinses gilt die folgende Formel:</t>
  </si>
  <si>
    <t>effektiver Jahreszins = (Kreditkosten * 2.400) / (Nettodarlehensbetrag * (Laufzeitmonate + 1))</t>
  </si>
  <si>
    <t>Angenommen, der Kredit beträgt 10.000 Euro, der Zinssatz vier Prozent pro Jahr und die Laufzeit 60 Monate, ergibt sich folgendes Beispiel, wenn sonst keine Kosten einfließen:</t>
  </si>
  <si>
    <t>effektiver Jahreszins = (1.049,88 * 2.400) / (10.000 * (61) =&gt; 2.519.712 / 610.000 = 4,13%</t>
  </si>
  <si>
    <t>Q.:</t>
  </si>
  <si>
    <t>https://www.verivox.de/kredit/themen/sollzins-effektivzins/</t>
  </si>
  <si>
    <t xml:space="preserve">Q.: </t>
  </si>
  <si>
    <t>zu</t>
  </si>
  <si>
    <t>bei mtl. Zahlungen</t>
  </si>
  <si>
    <t>weitergehende Infos:</t>
  </si>
  <si>
    <t>s.:</t>
  </si>
  <si>
    <t>https://de.wikipedia.org/wiki/Effektiver_Jahreszins</t>
  </si>
  <si>
    <t>Fomel für Ratenkredite(H1 = Ziffer 1) [s. auch Info_Blatt]:</t>
  </si>
</sst>
</file>

<file path=xl/styles.xml><?xml version="1.0" encoding="utf-8"?>
<styleSheet xmlns="http://schemas.openxmlformats.org/spreadsheetml/2006/main">
  <numFmts count="5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0.0000%"/>
    <numFmt numFmtId="165" formatCode="#,##0.000000\ &quot;€&quot;;\-#,##0.000000\ &quot;€&quot;"/>
    <numFmt numFmtId="172" formatCode="0.000%"/>
  </numFmts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.5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</cellStyleXfs>
  <cellXfs count="17">
    <xf numFmtId="0" fontId="0" fillId="0" borderId="0" xfId="0"/>
    <xf numFmtId="9" fontId="0" fillId="0" borderId="0" xfId="0" applyNumberFormat="1"/>
    <xf numFmtId="8" fontId="0" fillId="0" borderId="0" xfId="0" applyNumberFormat="1"/>
    <xf numFmtId="10" fontId="0" fillId="0" borderId="0" xfId="0" applyNumberFormat="1"/>
    <xf numFmtId="164" fontId="0" fillId="0" borderId="0" xfId="0" applyNumberFormat="1"/>
    <xf numFmtId="44" fontId="0" fillId="0" borderId="0" xfId="1" applyFont="1"/>
    <xf numFmtId="0" fontId="0" fillId="2" borderId="0" xfId="0" applyFill="1"/>
    <xf numFmtId="10" fontId="0" fillId="2" borderId="0" xfId="0" applyNumberFormat="1" applyFill="1"/>
    <xf numFmtId="165" fontId="0" fillId="0" borderId="0" xfId="1" applyNumberFormat="1" applyFont="1"/>
    <xf numFmtId="44" fontId="0" fillId="2" borderId="0" xfId="1" applyFont="1" applyFill="1"/>
    <xf numFmtId="8" fontId="0" fillId="2" borderId="0" xfId="0" applyNumberFormat="1" applyFill="1"/>
    <xf numFmtId="0" fontId="0" fillId="3" borderId="0" xfId="0" applyFill="1"/>
    <xf numFmtId="0" fontId="2" fillId="0" borderId="0" xfId="0" applyFont="1"/>
    <xf numFmtId="0" fontId="0" fillId="0" borderId="0" xfId="0" applyAlignment="1">
      <alignment horizontal="left" indent="1"/>
    </xf>
    <xf numFmtId="0" fontId="3" fillId="0" borderId="0" xfId="3" applyAlignment="1" applyProtection="1"/>
    <xf numFmtId="172" fontId="0" fillId="0" borderId="0" xfId="2" applyNumberFormat="1" applyFont="1"/>
    <xf numFmtId="44" fontId="0" fillId="0" borderId="0" xfId="0" applyNumberFormat="1"/>
  </cellXfs>
  <cellStyles count="4">
    <cellStyle name="Hyperlink" xfId="3" builtinId="8"/>
    <cellStyle name="Prozent" xfId="2" builtinId="5"/>
    <cellStyle name="Standard" xfId="0" builtinId="0"/>
    <cellStyle name="Währung" xfId="1" builtinId="4"/>
  </cellStyles>
  <dxfs count="3"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19</xdr:col>
      <xdr:colOff>361950</xdr:colOff>
      <xdr:row>33</xdr:row>
      <xdr:rowOff>123825</xdr:rowOff>
    </xdr:to>
    <xdr:pic>
      <xdr:nvPicPr>
        <xdr:cNvPr id="307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4839950" cy="64103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34</xdr:row>
      <xdr:rowOff>114300</xdr:rowOff>
    </xdr:from>
    <xdr:to>
      <xdr:col>11</xdr:col>
      <xdr:colOff>161925</xdr:colOff>
      <xdr:row>77</xdr:row>
      <xdr:rowOff>104775</xdr:rowOff>
    </xdr:to>
    <xdr:pic>
      <xdr:nvPicPr>
        <xdr:cNvPr id="10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6019800"/>
          <a:ext cx="10420350" cy="81819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4</xdr:col>
      <xdr:colOff>209550</xdr:colOff>
      <xdr:row>16</xdr:row>
      <xdr:rowOff>19050</xdr:rowOff>
    </xdr:from>
    <xdr:to>
      <xdr:col>5</xdr:col>
      <xdr:colOff>228600</xdr:colOff>
      <xdr:row>19</xdr:row>
      <xdr:rowOff>19050</xdr:rowOff>
    </xdr:to>
    <xdr:sp macro="" textlink="">
      <xdr:nvSpPr>
        <xdr:cNvPr id="3" name="Rad 2"/>
        <xdr:cNvSpPr/>
      </xdr:nvSpPr>
      <xdr:spPr>
        <a:xfrm>
          <a:off x="4438650" y="2686050"/>
          <a:ext cx="1085850" cy="571500"/>
        </a:xfrm>
        <a:prstGeom prst="donut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219075</xdr:colOff>
      <xdr:row>75</xdr:row>
      <xdr:rowOff>19050</xdr:rowOff>
    </xdr:from>
    <xdr:to>
      <xdr:col>7</xdr:col>
      <xdr:colOff>542925</xdr:colOff>
      <xdr:row>78</xdr:row>
      <xdr:rowOff>19050</xdr:rowOff>
    </xdr:to>
    <xdr:sp macro="" textlink="">
      <xdr:nvSpPr>
        <xdr:cNvPr id="4" name="Rad 3"/>
        <xdr:cNvSpPr/>
      </xdr:nvSpPr>
      <xdr:spPr>
        <a:xfrm>
          <a:off x="6486525" y="14116050"/>
          <a:ext cx="1085850" cy="571500"/>
        </a:xfrm>
        <a:prstGeom prst="donut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>
            <a:solidFill>
              <a:schemeClr val="tx1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209550</xdr:colOff>
      <xdr:row>16</xdr:row>
      <xdr:rowOff>19050</xdr:rowOff>
    </xdr:from>
    <xdr:to>
      <xdr:col>5</xdr:col>
      <xdr:colOff>228600</xdr:colOff>
      <xdr:row>19</xdr:row>
      <xdr:rowOff>19050</xdr:rowOff>
    </xdr:to>
    <xdr:sp macro="" textlink="">
      <xdr:nvSpPr>
        <xdr:cNvPr id="3" name="Rad 2"/>
        <xdr:cNvSpPr/>
      </xdr:nvSpPr>
      <xdr:spPr>
        <a:xfrm>
          <a:off x="4648200" y="3067050"/>
          <a:ext cx="1085850" cy="571500"/>
        </a:xfrm>
        <a:prstGeom prst="donut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219075</xdr:colOff>
      <xdr:row>75</xdr:row>
      <xdr:rowOff>19050</xdr:rowOff>
    </xdr:from>
    <xdr:to>
      <xdr:col>7</xdr:col>
      <xdr:colOff>542925</xdr:colOff>
      <xdr:row>78</xdr:row>
      <xdr:rowOff>19050</xdr:rowOff>
    </xdr:to>
    <xdr:sp macro="" textlink="">
      <xdr:nvSpPr>
        <xdr:cNvPr id="4" name="Rad 3"/>
        <xdr:cNvSpPr/>
      </xdr:nvSpPr>
      <xdr:spPr>
        <a:xfrm>
          <a:off x="6486525" y="14306550"/>
          <a:ext cx="1085850" cy="571500"/>
        </a:xfrm>
        <a:prstGeom prst="donut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>
            <a:solidFill>
              <a:schemeClr val="tx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7</xdr:col>
      <xdr:colOff>95250</xdr:colOff>
      <xdr:row>66</xdr:row>
      <xdr:rowOff>114300</xdr:rowOff>
    </xdr:to>
    <xdr:pic>
      <xdr:nvPicPr>
        <xdr:cNvPr id="307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6667500"/>
          <a:ext cx="7124700" cy="60198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3</xdr:col>
      <xdr:colOff>981075</xdr:colOff>
      <xdr:row>50</xdr:row>
      <xdr:rowOff>57150</xdr:rowOff>
    </xdr:from>
    <xdr:to>
      <xdr:col>4</xdr:col>
      <xdr:colOff>952500</xdr:colOff>
      <xdr:row>53</xdr:row>
      <xdr:rowOff>57150</xdr:rowOff>
    </xdr:to>
    <xdr:sp macro="" textlink="">
      <xdr:nvSpPr>
        <xdr:cNvPr id="6" name="Rad 5"/>
        <xdr:cNvSpPr/>
      </xdr:nvSpPr>
      <xdr:spPr>
        <a:xfrm>
          <a:off x="4305300" y="9582150"/>
          <a:ext cx="1085850" cy="571500"/>
        </a:xfrm>
        <a:prstGeom prst="donut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verivox.de/kredit/themen/sollzins-effektivzins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https://www.verivox.de/kredit/themen/sollzins-effektivzins/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verivox.de/kredit/themen/sollzins-effektivzin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6:B37"/>
  <sheetViews>
    <sheetView workbookViewId="0">
      <selection activeCell="A36" sqref="A36:B36"/>
    </sheetView>
  </sheetViews>
  <sheetFormatPr baseColWidth="10" defaultRowHeight="15"/>
  <sheetData>
    <row r="36" spans="1:2">
      <c r="A36" s="6" t="s">
        <v>43</v>
      </c>
      <c r="B36" s="6"/>
    </row>
    <row r="37" spans="1:2">
      <c r="A37" t="s">
        <v>44</v>
      </c>
      <c r="B37" t="s">
        <v>45</v>
      </c>
    </row>
  </sheetData>
  <pageMargins left="0.7" right="0.7" top="0.78740157499999996" bottom="0.78740157499999996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34"/>
  <sheetViews>
    <sheetView tabSelected="1" workbookViewId="0">
      <selection activeCell="C14" sqref="C14:G14"/>
    </sheetView>
  </sheetViews>
  <sheetFormatPr baseColWidth="10" defaultRowHeight="15"/>
  <cols>
    <col min="1" max="1" width="23" customWidth="1"/>
    <col min="2" max="2" width="14.5703125" bestFit="1" customWidth="1"/>
    <col min="3" max="3" width="12.28515625" bestFit="1" customWidth="1"/>
    <col min="4" max="4" width="16.7109375" customWidth="1"/>
    <col min="5" max="5" width="16" customWidth="1"/>
    <col min="8" max="8" width="14.28515625" customWidth="1"/>
  </cols>
  <sheetData>
    <row r="1" spans="1:8">
      <c r="A1" t="s">
        <v>9</v>
      </c>
      <c r="B1" s="9">
        <v>10000</v>
      </c>
      <c r="C1" t="s">
        <v>10</v>
      </c>
      <c r="D1" s="6">
        <v>5</v>
      </c>
      <c r="E1" t="s">
        <v>15</v>
      </c>
      <c r="F1" s="7">
        <v>0.04</v>
      </c>
      <c r="G1" t="s">
        <v>28</v>
      </c>
      <c r="H1">
        <v>1</v>
      </c>
    </row>
    <row r="2" spans="1:8">
      <c r="A2" t="s">
        <v>11</v>
      </c>
      <c r="B2" s="7"/>
      <c r="C2" t="s">
        <v>12</v>
      </c>
      <c r="D2" s="3">
        <v>0</v>
      </c>
      <c r="E2" t="s">
        <v>13</v>
      </c>
      <c r="F2" s="6"/>
    </row>
    <row r="3" spans="1:8">
      <c r="A3" t="s">
        <v>14</v>
      </c>
      <c r="C3" s="2">
        <f>IF(C8&lt;=$D$1,IF($H$1=0,$B$1*-1*$F$1,IPMT($F$1,C8,$D$1,$B$1,)),0)</f>
        <v>-400</v>
      </c>
      <c r="D3" s="2">
        <f t="shared" ref="D3:G3" si="0">IF(D8&lt;=$D$1,IF($H$1=0,$B$1*-1*$F$1,IPMT($F$1,D8,$D$1,$B$1,)),0)</f>
        <v>-326.1491546027865</v>
      </c>
      <c r="E3" s="2">
        <f t="shared" si="0"/>
        <v>-249.34427538968438</v>
      </c>
      <c r="F3" s="2">
        <f t="shared" si="0"/>
        <v>-169.46720100805834</v>
      </c>
      <c r="G3" s="2">
        <f t="shared" si="0"/>
        <v>-86.395043651167001</v>
      </c>
      <c r="H3" s="2">
        <f>SUM(C3:G3)</f>
        <v>-1231.3556746516963</v>
      </c>
    </row>
    <row r="4" spans="1:8">
      <c r="A4" t="s">
        <v>16</v>
      </c>
      <c r="C4" s="2">
        <f>IF(C8&lt;=$D$1,IF($H$1=0,0,PPMT($F$1,IF(H1=0,1,C8),$D$1,$B$1)),0)</f>
        <v>-1846.2711349303363</v>
      </c>
      <c r="D4" s="2">
        <f t="shared" ref="D4:G4" si="1">IF(D8&lt;=$D$1,IF($H$1=0,0,PPMT($F$1,IF(I1=0,1,D8),$D$1,$B$1)),0)</f>
        <v>-1846.2711349303363</v>
      </c>
      <c r="E4" s="2">
        <f t="shared" si="1"/>
        <v>-1846.2711349303363</v>
      </c>
      <c r="F4" s="2">
        <f t="shared" si="1"/>
        <v>-1846.2711349303363</v>
      </c>
      <c r="G4" s="2">
        <f t="shared" si="1"/>
        <v>-1846.2711349303363</v>
      </c>
      <c r="H4" s="2">
        <f t="shared" ref="H4:H6" si="2">SUM(C4:G4)</f>
        <v>-9231.3556746516806</v>
      </c>
    </row>
    <row r="5" spans="1:8">
      <c r="C5" s="2">
        <f>IF($H$1=0,IF(C8=$D$1,$B$1*-1,0),0)</f>
        <v>0</v>
      </c>
      <c r="D5" s="2">
        <f t="shared" ref="D5:G5" si="3">IF($H$1=0,IF(D8=$D$1,$B$1*-1,0),0)</f>
        <v>0</v>
      </c>
      <c r="E5" s="2">
        <f t="shared" si="3"/>
        <v>0</v>
      </c>
      <c r="F5" s="2">
        <f t="shared" si="3"/>
        <v>0</v>
      </c>
      <c r="G5" s="2">
        <f t="shared" si="3"/>
        <v>0</v>
      </c>
      <c r="H5" s="2">
        <f t="shared" si="2"/>
        <v>0</v>
      </c>
    </row>
    <row r="6" spans="1:8">
      <c r="A6" t="s">
        <v>17</v>
      </c>
      <c r="C6" s="2">
        <f>IF(C8&lt;=$D$1,IF($H$1=0,0,PMT($F$1,$D$1,$B$1)),0)</f>
        <v>-2246.2711349303363</v>
      </c>
      <c r="D6" s="2">
        <f t="shared" ref="D6:G6" si="4">IF(D8&lt;=$D$1,IF($H$1=0,0,PMT($F$1,$D$1,$B$1)),0)</f>
        <v>-2246.2711349303363</v>
      </c>
      <c r="E6" s="2">
        <f t="shared" si="4"/>
        <v>-2246.2711349303363</v>
      </c>
      <c r="F6" s="2">
        <f t="shared" si="4"/>
        <v>-2246.2711349303363</v>
      </c>
      <c r="G6" s="2">
        <f t="shared" si="4"/>
        <v>-2246.2711349303363</v>
      </c>
      <c r="H6" s="2">
        <f t="shared" si="2"/>
        <v>-11231.355674651681</v>
      </c>
    </row>
    <row r="8" spans="1:8">
      <c r="C8">
        <v>1</v>
      </c>
      <c r="D8">
        <v>2</v>
      </c>
      <c r="E8">
        <v>3</v>
      </c>
      <c r="F8">
        <v>4</v>
      </c>
      <c r="G8">
        <v>5</v>
      </c>
    </row>
    <row r="9" spans="1:8">
      <c r="A9" t="s">
        <v>0</v>
      </c>
      <c r="B9">
        <f>B1*-1</f>
        <v>-10000</v>
      </c>
    </row>
    <row r="10" spans="1:8">
      <c r="A10" t="s">
        <v>1</v>
      </c>
      <c r="B10" s="5">
        <v>0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  <c r="H10" s="16">
        <f>SUM(B10:G10)</f>
        <v>0</v>
      </c>
    </row>
    <row r="11" spans="1:8">
      <c r="A11" t="s">
        <v>2</v>
      </c>
      <c r="B11">
        <f>B1*D2+F2+B1*B2</f>
        <v>0</v>
      </c>
      <c r="C11" s="2">
        <f>IF($H$1=2,C6*-1,(C3+C4+C5)*-1)</f>
        <v>2246.2711349303363</v>
      </c>
      <c r="D11" s="2">
        <f t="shared" ref="D11:G11" si="5">IF($H$1=2,D6*-1,(D3+D4+D5)*-1)</f>
        <v>2172.4202895331227</v>
      </c>
      <c r="E11" s="2">
        <f t="shared" si="5"/>
        <v>2095.6154103200206</v>
      </c>
      <c r="F11" s="2">
        <f t="shared" si="5"/>
        <v>2015.7383359383946</v>
      </c>
      <c r="G11" s="2">
        <f t="shared" si="5"/>
        <v>1932.6661785815033</v>
      </c>
    </row>
    <row r="12" spans="1:8">
      <c r="B12" s="5"/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16">
        <f>SUM(B12:G12)</f>
        <v>0</v>
      </c>
    </row>
    <row r="13" spans="1:8">
      <c r="A13" t="s">
        <v>3</v>
      </c>
      <c r="G13">
        <v>0</v>
      </c>
    </row>
    <row r="14" spans="1:8">
      <c r="A14" t="s">
        <v>4</v>
      </c>
      <c r="B14">
        <f>IF(AND(B10=0,B12=0),B9+B11,B9+B10)</f>
        <v>-10000</v>
      </c>
      <c r="C14">
        <f>IF(OR($H$10=0,$H$12=0),C11,C12+C10+C13)</f>
        <v>2246.2711349303363</v>
      </c>
      <c r="D14">
        <f t="shared" ref="D14:G14" si="6">IF(OR($H$10=0,$H$12=0),D11,D12+D10+D13)</f>
        <v>2172.4202895331227</v>
      </c>
      <c r="E14">
        <f t="shared" si="6"/>
        <v>2095.6154103200206</v>
      </c>
      <c r="F14">
        <f t="shared" si="6"/>
        <v>2015.7383359383946</v>
      </c>
      <c r="G14">
        <f t="shared" si="6"/>
        <v>1932.6661785815033</v>
      </c>
    </row>
    <row r="16" spans="1:8">
      <c r="D16" t="str">
        <f>IF(H1=1,"Ratenkredit:","")</f>
        <v>Ratenkredit:</v>
      </c>
      <c r="E16" s="15">
        <f>IF(H1=1,(H3*-1+B11)*2400)/(B14*(D1*12+1))/100*-1</f>
        <v>4.8446780642033956E-2</v>
      </c>
      <c r="F16" t="str">
        <f>IF(H1=1,"Effektivzins bei Ratenkredit*","")</f>
        <v>Effektivzins bei Ratenkredit*</v>
      </c>
    </row>
    <row r="17" spans="1:7">
      <c r="A17" t="s">
        <v>5</v>
      </c>
      <c r="B17" t="s">
        <v>6</v>
      </c>
    </row>
    <row r="18" spans="1:7">
      <c r="A18" s="1">
        <v>0.01</v>
      </c>
      <c r="B18" s="2">
        <f t="shared" ref="B18:B21" si="7">NPV(A18,$C$14:$G$14)+$B$14</f>
        <v>163.58000022207489</v>
      </c>
      <c r="D18" t="s">
        <v>7</v>
      </c>
      <c r="E18" s="4">
        <f>IRR(B14:G14,0.1)</f>
        <v>1.5667434430780256E-2</v>
      </c>
      <c r="G18" t="s">
        <v>27</v>
      </c>
    </row>
    <row r="19" spans="1:7">
      <c r="A19" s="1">
        <v>0.02</v>
      </c>
      <c r="B19" s="2">
        <f t="shared" si="7"/>
        <v>-122.25968455387556</v>
      </c>
    </row>
    <row r="20" spans="1:7">
      <c r="A20" s="1">
        <v>0.03</v>
      </c>
      <c r="B20" s="2">
        <f t="shared" si="7"/>
        <v>-395.56256973734344</v>
      </c>
      <c r="D20" t="s">
        <v>8</v>
      </c>
      <c r="E20" s="8">
        <f>NPV(E18,C14:G14)+B14</f>
        <v>-1.6370904631912708E-11</v>
      </c>
      <c r="F20" t="s">
        <v>24</v>
      </c>
    </row>
    <row r="21" spans="1:7">
      <c r="A21" s="1">
        <v>0.04</v>
      </c>
      <c r="B21" s="2">
        <f t="shared" si="7"/>
        <v>-657.03246572543321</v>
      </c>
    </row>
    <row r="22" spans="1:7">
      <c r="A22" s="1">
        <v>0.05</v>
      </c>
      <c r="B22" s="2">
        <f t="shared" ref="B22:B34" si="8">NPV(A22,$C$14:$G$14)+$B$14</f>
        <v>-907.32609202929052</v>
      </c>
    </row>
    <row r="23" spans="1:7">
      <c r="A23" s="1">
        <v>0.06</v>
      </c>
      <c r="B23" s="2">
        <f t="shared" si="8"/>
        <v>-1147.0566955684535</v>
      </c>
      <c r="D23" t="s">
        <v>18</v>
      </c>
    </row>
    <row r="24" spans="1:7">
      <c r="A24" s="1">
        <v>7.0000000000000007E-2</v>
      </c>
      <c r="B24" s="2">
        <f t="shared" si="8"/>
        <v>-1376.7973570072063</v>
      </c>
      <c r="D24" t="s">
        <v>19</v>
      </c>
      <c r="E24" t="s">
        <v>20</v>
      </c>
      <c r="F24" t="s">
        <v>21</v>
      </c>
    </row>
    <row r="25" spans="1:7">
      <c r="A25" s="1">
        <v>0.08</v>
      </c>
      <c r="B25" s="2">
        <f t="shared" si="8"/>
        <v>-1597.0840148312473</v>
      </c>
      <c r="D25" t="s">
        <v>12</v>
      </c>
      <c r="E25" t="s">
        <v>22</v>
      </c>
    </row>
    <row r="26" spans="1:7">
      <c r="A26" s="1">
        <v>0.09</v>
      </c>
      <c r="B26" s="2">
        <f t="shared" si="8"/>
        <v>-1808.4182337782413</v>
      </c>
    </row>
    <row r="27" spans="1:7">
      <c r="A27" s="1">
        <v>0.1</v>
      </c>
      <c r="B27" s="2">
        <f t="shared" si="8"/>
        <v>-2011.2697414973818</v>
      </c>
      <c r="D27" t="s">
        <v>46</v>
      </c>
    </row>
    <row r="28" spans="1:7">
      <c r="A28" s="1">
        <v>0.11</v>
      </c>
      <c r="B28" s="2">
        <f t="shared" si="8"/>
        <v>-2206.0787548793196</v>
      </c>
      <c r="D28" s="13" t="s">
        <v>35</v>
      </c>
    </row>
    <row r="29" spans="1:7">
      <c r="A29" s="1">
        <v>0.12</v>
      </c>
      <c r="B29" s="2">
        <f t="shared" si="8"/>
        <v>-2393.2581153323172</v>
      </c>
      <c r="D29" t="s">
        <v>40</v>
      </c>
      <c r="E29" s="14" t="s">
        <v>39</v>
      </c>
    </row>
    <row r="30" spans="1:7">
      <c r="A30" s="1">
        <v>0.13</v>
      </c>
      <c r="B30" s="2">
        <f t="shared" si="8"/>
        <v>-2573.1952503515331</v>
      </c>
    </row>
    <row r="31" spans="1:7">
      <c r="A31" s="1">
        <v>0.14000000000000001</v>
      </c>
      <c r="B31" s="2">
        <f t="shared" si="8"/>
        <v>-2746.2539770081312</v>
      </c>
    </row>
    <row r="32" spans="1:7">
      <c r="A32" s="1">
        <v>0.15</v>
      </c>
      <c r="B32" s="2">
        <f t="shared" si="8"/>
        <v>-2912.776161449282</v>
      </c>
      <c r="C32" t="s">
        <v>26</v>
      </c>
      <c r="F32" s="11" t="s">
        <v>32</v>
      </c>
      <c r="G32" s="11"/>
    </row>
    <row r="33" spans="1:4">
      <c r="A33" s="1">
        <v>0.16</v>
      </c>
      <c r="B33" s="2">
        <f t="shared" si="8"/>
        <v>-3073.0832471279491</v>
      </c>
    </row>
    <row r="34" spans="1:4">
      <c r="A34" s="1">
        <v>0.17</v>
      </c>
      <c r="B34" s="2">
        <f t="shared" si="8"/>
        <v>-3227.4776632533076</v>
      </c>
      <c r="D34" t="s">
        <v>23</v>
      </c>
    </row>
  </sheetData>
  <conditionalFormatting sqref="D16">
    <cfRule type="containsText" dxfId="2" priority="1" operator="containsText" text="Ratenkredit:">
      <formula>NOT(ISERROR(SEARCH("Ratenkredit:",D16)))</formula>
    </cfRule>
  </conditionalFormatting>
  <dataValidations count="2">
    <dataValidation type="list" allowBlank="1" showInputMessage="1" showErrorMessage="1" sqref="D1">
      <formula1>"1,2,3,4,5"</formula1>
    </dataValidation>
    <dataValidation type="list" allowBlank="1" showInputMessage="1" showErrorMessage="1" promptTitle="Rückzahlung" prompt="0=Fälligkeitsdarlehen_x000a_1 = Ratendarlehen_x000a_2 = Annuitätendarlehen" sqref="H1">
      <formula1>"0,1,2"</formula1>
    </dataValidation>
  </dataValidations>
  <hyperlinks>
    <hyperlink ref="E29" r:id="rId1"/>
  </hyperlinks>
  <pageMargins left="0.7" right="0.7" top="0.78740157499999996" bottom="0.78740157499999996" header="0.3" footer="0.3"/>
  <pageSetup paperSize="9" orientation="portrait" horizontalDpi="300" verticalDpi="30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>
  <dimension ref="A1:J32"/>
  <sheetViews>
    <sheetView workbookViewId="0">
      <selection activeCell="J13" sqref="J13"/>
    </sheetView>
  </sheetViews>
  <sheetFormatPr baseColWidth="10" defaultRowHeight="15"/>
  <cols>
    <col min="1" max="1" width="23" customWidth="1"/>
    <col min="2" max="2" width="14.5703125" bestFit="1" customWidth="1"/>
    <col min="3" max="3" width="12.28515625" bestFit="1" customWidth="1"/>
    <col min="4" max="4" width="16.7109375" customWidth="1"/>
    <col min="5" max="5" width="16" customWidth="1"/>
    <col min="8" max="8" width="14.28515625" customWidth="1"/>
    <col min="10" max="10" width="12.85546875" customWidth="1"/>
  </cols>
  <sheetData>
    <row r="1" spans="1:10">
      <c r="A1" t="s">
        <v>9</v>
      </c>
      <c r="B1" s="9">
        <v>20000</v>
      </c>
      <c r="C1" t="s">
        <v>10</v>
      </c>
      <c r="D1" s="6">
        <v>5</v>
      </c>
      <c r="E1" t="s">
        <v>15</v>
      </c>
      <c r="F1" s="7">
        <v>8.5000000000000006E-2</v>
      </c>
      <c r="G1" t="s">
        <v>28</v>
      </c>
      <c r="H1">
        <v>2</v>
      </c>
    </row>
    <row r="2" spans="1:10">
      <c r="A2" t="s">
        <v>11</v>
      </c>
      <c r="B2" s="7">
        <v>2.5000000000000001E-2</v>
      </c>
      <c r="C2" t="s">
        <v>12</v>
      </c>
      <c r="D2" s="3">
        <v>0</v>
      </c>
      <c r="E2" t="s">
        <v>13</v>
      </c>
      <c r="F2" s="6">
        <v>200</v>
      </c>
    </row>
    <row r="3" spans="1:10">
      <c r="A3" t="s">
        <v>14</v>
      </c>
      <c r="C3" s="2">
        <f>IF(C8&lt;=$D$1,IF($H$1=0,$B$1*-1*$F$1,IPMT($F$1,C8,$D$1,$B$1,)),0)</f>
        <v>-1700.0000000000002</v>
      </c>
      <c r="D3" s="2">
        <f t="shared" ref="D3:G3" si="0">IF(D8&lt;=$D$1,IF($H$1=0,$B$1*-1*$F$1,IPMT($F$1,D8,$D$1,$B$1,)),0)</f>
        <v>-1413.0982218286517</v>
      </c>
      <c r="E3" s="2">
        <f t="shared" si="0"/>
        <v>-1101.8097925127386</v>
      </c>
      <c r="F3" s="2">
        <f t="shared" si="0"/>
        <v>-764.06184670497248</v>
      </c>
      <c r="G3" s="2">
        <f t="shared" si="0"/>
        <v>-397.60532550354725</v>
      </c>
      <c r="H3" s="2">
        <f>SUM(C3:G3)</f>
        <v>-5376.5751865499105</v>
      </c>
    </row>
    <row r="4" spans="1:10">
      <c r="A4" t="s">
        <v>16</v>
      </c>
      <c r="C4" s="2">
        <f>IF(C8&lt;=$D$1,IF($H$1=0,0,PPMT($F$1,IF(H1=0,1,C8),$D$1,$B$1)),0)</f>
        <v>-3375.3150373099834</v>
      </c>
      <c r="D4" s="2">
        <f t="shared" ref="D4:G4" si="1">IF(D8&lt;=$D$1,IF($H$1=0,0,PPMT($F$1,IF(I1=0,1,D8),$D$1,$B$1)),0)</f>
        <v>-3375.3150373099834</v>
      </c>
      <c r="E4" s="2">
        <f t="shared" si="1"/>
        <v>-3375.3150373099834</v>
      </c>
      <c r="F4" s="2">
        <f t="shared" si="1"/>
        <v>-3375.3150373099834</v>
      </c>
      <c r="G4" s="2">
        <f t="shared" si="1"/>
        <v>-3375.3150373099834</v>
      </c>
      <c r="H4" s="2">
        <f t="shared" ref="H4:H6" si="2">SUM(C4:G4)</f>
        <v>-16876.575186549919</v>
      </c>
    </row>
    <row r="5" spans="1:10">
      <c r="C5" s="2">
        <f>IF($H$1=0,IF(C8=$D$1,$B$1*-1,0),0)</f>
        <v>0</v>
      </c>
      <c r="D5" s="2">
        <f t="shared" ref="D5:G5" si="3">IF($H$1=0,IF(D8=$D$1,$B$1*-1,0),0)</f>
        <v>0</v>
      </c>
      <c r="E5" s="2">
        <f t="shared" si="3"/>
        <v>0</v>
      </c>
      <c r="F5" s="2">
        <f t="shared" si="3"/>
        <v>0</v>
      </c>
      <c r="G5" s="2">
        <f t="shared" si="3"/>
        <v>0</v>
      </c>
      <c r="H5" s="2">
        <f t="shared" si="2"/>
        <v>0</v>
      </c>
    </row>
    <row r="6" spans="1:10">
      <c r="A6" t="s">
        <v>17</v>
      </c>
      <c r="C6" s="2">
        <f>IF(C8&lt;=$D$1,IF($H$1=0,0,PMT($F$1,$D$1,$B$1)),0)</f>
        <v>-5075.3150373099834</v>
      </c>
      <c r="D6" s="2">
        <f t="shared" ref="D6:G6" si="4">IF(D8&lt;=$D$1,IF($H$1=0,0,PMT($F$1,$D$1,$B$1)),0)</f>
        <v>-5075.3150373099834</v>
      </c>
      <c r="E6" s="2">
        <f t="shared" si="4"/>
        <v>-5075.3150373099834</v>
      </c>
      <c r="F6" s="2">
        <f t="shared" si="4"/>
        <v>-5075.3150373099834</v>
      </c>
      <c r="G6" s="2">
        <f t="shared" si="4"/>
        <v>-5075.3150373099834</v>
      </c>
      <c r="H6" s="2">
        <f t="shared" si="2"/>
        <v>-25376.575186549919</v>
      </c>
    </row>
    <row r="8" spans="1:10">
      <c r="C8">
        <v>1</v>
      </c>
      <c r="D8">
        <v>2</v>
      </c>
      <c r="E8">
        <v>3</v>
      </c>
      <c r="F8">
        <v>4</v>
      </c>
      <c r="G8">
        <v>5</v>
      </c>
    </row>
    <row r="9" spans="1:10">
      <c r="A9" t="s">
        <v>0</v>
      </c>
      <c r="B9">
        <f>B1*-1</f>
        <v>-20000</v>
      </c>
    </row>
    <row r="10" spans="1:10">
      <c r="A10" t="s">
        <v>1</v>
      </c>
      <c r="B10" s="9">
        <v>-1500</v>
      </c>
      <c r="C10" s="9">
        <v>-1500</v>
      </c>
      <c r="D10" s="9">
        <v>-1500</v>
      </c>
      <c r="E10" s="9">
        <v>-1500</v>
      </c>
      <c r="F10" s="9">
        <v>-1500</v>
      </c>
      <c r="G10" s="9">
        <v>0</v>
      </c>
      <c r="H10" s="11" t="s">
        <v>29</v>
      </c>
      <c r="I10" s="11"/>
      <c r="J10" s="16">
        <f>SUM(B10:G10)</f>
        <v>-7500</v>
      </c>
    </row>
    <row r="11" spans="1:10">
      <c r="A11" t="s">
        <v>2</v>
      </c>
      <c r="B11">
        <f>B1*D2+F2+B1*B2</f>
        <v>700</v>
      </c>
      <c r="C11" s="2">
        <f>IF($H$1=2,C6*-1,(C3+C4+C5)*-1)</f>
        <v>5075.3150373099834</v>
      </c>
      <c r="D11" s="2">
        <f t="shared" ref="D11:G11" si="5">IF($H$1=2,D6*-1,(D3+D4+D5)*-1)</f>
        <v>5075.3150373099834</v>
      </c>
      <c r="E11" s="2">
        <f t="shared" si="5"/>
        <v>5075.3150373099834</v>
      </c>
      <c r="F11" s="2">
        <f t="shared" si="5"/>
        <v>5075.3150373099834</v>
      </c>
      <c r="G11" s="2">
        <f t="shared" si="5"/>
        <v>5075.3150373099834</v>
      </c>
      <c r="H11" s="11" t="s">
        <v>30</v>
      </c>
      <c r="I11" s="11"/>
    </row>
    <row r="12" spans="1:10">
      <c r="B12" s="5"/>
      <c r="C12" s="10">
        <v>7000</v>
      </c>
      <c r="D12" s="10">
        <v>7000</v>
      </c>
      <c r="E12" s="10">
        <v>7000</v>
      </c>
      <c r="F12" s="10">
        <v>7000</v>
      </c>
      <c r="G12" s="10">
        <v>7000</v>
      </c>
      <c r="H12" s="11" t="s">
        <v>31</v>
      </c>
      <c r="I12" s="11"/>
      <c r="J12" s="16">
        <f>SUM(B12:G12)</f>
        <v>35000</v>
      </c>
    </row>
    <row r="13" spans="1:10">
      <c r="A13" t="s">
        <v>3</v>
      </c>
      <c r="G13" s="6">
        <v>6000</v>
      </c>
    </row>
    <row r="14" spans="1:10">
      <c r="A14" t="s">
        <v>4</v>
      </c>
      <c r="B14">
        <f>IF(AND(B10=0,B12=0),B9+B11,B9+B10)</f>
        <v>-21500</v>
      </c>
      <c r="C14">
        <f>IF(AND($J$10=0,$J$12=0),C11,C12+C10+C13)</f>
        <v>5500</v>
      </c>
      <c r="D14">
        <f t="shared" ref="D14:G14" si="6">IF(AND($J$10=0,$J$12=0),D11,D12+D10+D13)</f>
        <v>5500</v>
      </c>
      <c r="E14">
        <f t="shared" si="6"/>
        <v>5500</v>
      </c>
      <c r="F14">
        <f t="shared" si="6"/>
        <v>5500</v>
      </c>
      <c r="G14">
        <f t="shared" si="6"/>
        <v>13000</v>
      </c>
    </row>
    <row r="16" spans="1:10">
      <c r="D16" t="str">
        <f>IF(H1=1,"Ratenkredit:","")</f>
        <v/>
      </c>
      <c r="E16" s="15">
        <f>IF(H1=1,(H3*-1+B11)*2400)/(B14*(D1*12+1))/100*-1</f>
        <v>0</v>
      </c>
      <c r="F16" t="str">
        <f>IF(H1=1,"Effektivzins bei Ratenkredit*","")</f>
        <v/>
      </c>
    </row>
    <row r="17" spans="1:7">
      <c r="A17" t="s">
        <v>5</v>
      </c>
      <c r="B17" t="s">
        <v>6</v>
      </c>
    </row>
    <row r="18" spans="1:7">
      <c r="A18" s="1">
        <v>0.05</v>
      </c>
      <c r="B18" s="2">
        <f t="shared" ref="B18:B30" si="7">NPV(A18,$C$14:$G$14)+$B$14</f>
        <v>8188.567936982945</v>
      </c>
      <c r="D18" t="s">
        <v>7</v>
      </c>
      <c r="E18" s="4">
        <f>IRR(B14:G14,0.1)</f>
        <v>0.16138836876468116</v>
      </c>
      <c r="G18" t="s">
        <v>27</v>
      </c>
    </row>
    <row r="19" spans="1:7">
      <c r="A19" s="1">
        <v>0.06</v>
      </c>
      <c r="B19" s="2">
        <f t="shared" si="7"/>
        <v>7272.4371171068487</v>
      </c>
    </row>
    <row r="20" spans="1:7">
      <c r="A20" s="1">
        <v>7.0000000000000007E-2</v>
      </c>
      <c r="B20" s="2">
        <f t="shared" si="7"/>
        <v>6398.4822438392766</v>
      </c>
      <c r="D20" t="s">
        <v>8</v>
      </c>
      <c r="E20" s="8">
        <f>NPV(E18,C14:G14)+B14</f>
        <v>4.5940396375954151E-8</v>
      </c>
      <c r="F20" t="s">
        <v>24</v>
      </c>
    </row>
    <row r="21" spans="1:7">
      <c r="A21" s="1">
        <v>0.08</v>
      </c>
      <c r="B21" s="2">
        <f t="shared" si="7"/>
        <v>5564.2791816826139</v>
      </c>
    </row>
    <row r="22" spans="1:7">
      <c r="A22" s="1">
        <v>0.09</v>
      </c>
      <c r="B22" s="2">
        <f t="shared" si="7"/>
        <v>4767.5673456720288</v>
      </c>
    </row>
    <row r="23" spans="1:7">
      <c r="A23" s="1">
        <v>0.1</v>
      </c>
      <c r="B23" s="2">
        <f t="shared" si="7"/>
        <v>4006.2371546901231</v>
      </c>
      <c r="D23" t="s">
        <v>18</v>
      </c>
    </row>
    <row r="24" spans="1:7">
      <c r="A24" s="1">
        <v>0.11</v>
      </c>
      <c r="B24" s="2">
        <f t="shared" si="7"/>
        <v>3278.3185575112475</v>
      </c>
      <c r="D24" t="s">
        <v>19</v>
      </c>
      <c r="E24" t="s">
        <v>20</v>
      </c>
      <c r="F24" t="s">
        <v>21</v>
      </c>
    </row>
    <row r="25" spans="1:7">
      <c r="A25" s="1">
        <v>0.12</v>
      </c>
      <c r="B25" s="2">
        <f t="shared" si="7"/>
        <v>2581.9705307870172</v>
      </c>
      <c r="D25" t="s">
        <v>12</v>
      </c>
      <c r="E25" t="s">
        <v>22</v>
      </c>
    </row>
    <row r="26" spans="1:7">
      <c r="A26" s="1">
        <v>0.13</v>
      </c>
      <c r="B26" s="2">
        <f t="shared" si="7"/>
        <v>1915.4714584807516</v>
      </c>
    </row>
    <row r="27" spans="1:7">
      <c r="A27" s="1">
        <v>0.14000000000000001</v>
      </c>
      <c r="B27" s="2">
        <f t="shared" si="7"/>
        <v>1277.2103114201382</v>
      </c>
      <c r="D27" t="s">
        <v>46</v>
      </c>
    </row>
    <row r="28" spans="1:7">
      <c r="A28" s="1">
        <v>0.15</v>
      </c>
      <c r="B28" s="2">
        <f t="shared" si="7"/>
        <v>665.67855379989123</v>
      </c>
      <c r="D28" s="13" t="s">
        <v>35</v>
      </c>
    </row>
    <row r="29" spans="1:7">
      <c r="A29" s="1">
        <v>0.16</v>
      </c>
      <c r="B29" s="2">
        <f t="shared" si="7"/>
        <v>79.462710743315256</v>
      </c>
      <c r="D29" t="s">
        <v>40</v>
      </c>
      <c r="E29" s="14" t="s">
        <v>39</v>
      </c>
    </row>
    <row r="30" spans="1:7">
      <c r="A30" s="1">
        <v>0.17</v>
      </c>
      <c r="B30" s="2">
        <f t="shared" si="7"/>
        <v>-482.76246246906157</v>
      </c>
    </row>
    <row r="31" spans="1:7">
      <c r="A31" s="1"/>
      <c r="B31" s="2"/>
    </row>
    <row r="32" spans="1:7">
      <c r="A32" t="s">
        <v>25</v>
      </c>
      <c r="C32" t="s">
        <v>26</v>
      </c>
    </row>
  </sheetData>
  <conditionalFormatting sqref="D16">
    <cfRule type="containsText" dxfId="1" priority="1" operator="containsText" text="Ratenkredit:">
      <formula>NOT(ISERROR(SEARCH("Ratenkredit:",D16)))</formula>
    </cfRule>
  </conditionalFormatting>
  <dataValidations count="2">
    <dataValidation type="list" allowBlank="1" showInputMessage="1" showErrorMessage="1" promptTitle="Rückzahlung" prompt="0=Fälligkeitsdarlehen_x000a_1 = Ratendarlehen_x000a_2 = Annuitätendarlehen" sqref="H1">
      <formula1>"0,1,2"</formula1>
    </dataValidation>
    <dataValidation type="list" allowBlank="1" showInputMessage="1" showErrorMessage="1" sqref="D1">
      <formula1>"1,2,3,4,5"</formula1>
    </dataValidation>
  </dataValidations>
  <hyperlinks>
    <hyperlink ref="E29" r:id="rId1"/>
  </hyperlinks>
  <pageMargins left="0.7" right="0.7" top="0.78740157499999996" bottom="0.78740157499999996" header="0.3" footer="0.3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C15"/>
  <sheetViews>
    <sheetView workbookViewId="0"/>
  </sheetViews>
  <sheetFormatPr baseColWidth="10" defaultRowHeight="15"/>
  <sheetData>
    <row r="1" spans="1:3" ht="18">
      <c r="A1" s="12" t="s">
        <v>33</v>
      </c>
    </row>
    <row r="3" spans="1:3">
      <c r="A3" t="s">
        <v>34</v>
      </c>
    </row>
    <row r="4" spans="1:3">
      <c r="A4" s="13"/>
    </row>
    <row r="5" spans="1:3">
      <c r="A5" s="13" t="s">
        <v>35</v>
      </c>
    </row>
    <row r="7" spans="1:3">
      <c r="A7" t="s">
        <v>36</v>
      </c>
    </row>
    <row r="8" spans="1:3">
      <c r="A8" s="13"/>
    </row>
    <row r="9" spans="1:3">
      <c r="A9" s="13" t="s">
        <v>37</v>
      </c>
    </row>
    <row r="12" spans="1:3">
      <c r="A12" t="s">
        <v>38</v>
      </c>
      <c r="B12" s="14" t="s">
        <v>39</v>
      </c>
    </row>
    <row r="13" spans="1:3">
      <c r="B13" s="1"/>
    </row>
    <row r="15" spans="1:3">
      <c r="A15" t="s">
        <v>41</v>
      </c>
      <c r="B15">
        <v>1049.8800000000001</v>
      </c>
      <c r="C15" t="s">
        <v>42</v>
      </c>
    </row>
  </sheetData>
  <hyperlinks>
    <hyperlink ref="B12" r:id="rId1"/>
  </hyperlink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Theorie</vt:lpstr>
      <vt:lpstr>automatisch</vt:lpstr>
      <vt:lpstr>manuell</vt:lpstr>
      <vt:lpstr>Info Ratenkredite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jwein</dc:creator>
  <cp:lastModifiedBy>jwein</cp:lastModifiedBy>
  <dcterms:created xsi:type="dcterms:W3CDTF">2022-01-18T19:43:18Z</dcterms:created>
  <dcterms:modified xsi:type="dcterms:W3CDTF">2022-01-19T20:25:51Z</dcterms:modified>
</cp:coreProperties>
</file>