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5195" windowHeight="8700"/>
  </bookViews>
  <sheets>
    <sheet name="Tabelle1" sheetId="1" r:id="rId1"/>
    <sheet name="Tabelle2" sheetId="2" r:id="rId2"/>
    <sheet name="Tabelle3" sheetId="3" r:id="rId3"/>
  </sheets>
  <definedNames>
    <definedName name="rab">Tabelle1!$A$40:$B$42</definedName>
  </definedNames>
  <calcPr calcId="125725"/>
</workbook>
</file>

<file path=xl/calcChain.xml><?xml version="1.0" encoding="utf-8"?>
<calcChain xmlns="http://schemas.openxmlformats.org/spreadsheetml/2006/main">
  <c r="A219" i="1"/>
  <c r="A209"/>
  <c r="A208"/>
  <c r="A207"/>
  <c r="A201"/>
  <c r="A197"/>
  <c r="A194"/>
  <c r="A192"/>
  <c r="A191"/>
  <c r="A183"/>
  <c r="A182"/>
  <c r="A177"/>
  <c r="A176"/>
  <c r="A175"/>
  <c r="A164"/>
  <c r="A153"/>
  <c r="A152"/>
  <c r="B79"/>
  <c r="B75"/>
  <c r="B76" a="1"/>
  <c r="B76" s="1"/>
  <c r="B74"/>
  <c r="E140"/>
  <c r="A139"/>
  <c r="D140" s="1"/>
  <c r="D139"/>
  <c r="B96"/>
  <c r="A96"/>
  <c r="E115"/>
  <c r="A116"/>
  <c r="A117" s="1"/>
  <c r="D115"/>
  <c r="D116"/>
  <c r="C115"/>
  <c r="B115"/>
  <c r="B116"/>
  <c r="B70"/>
  <c r="B71"/>
  <c r="B69"/>
  <c r="B22"/>
  <c r="B25"/>
  <c r="B35" s="1"/>
  <c r="B59"/>
  <c r="B57"/>
  <c r="B56"/>
  <c r="B55"/>
  <c r="B52"/>
  <c r="B49"/>
  <c r="B48"/>
  <c r="B45"/>
  <c r="B37"/>
  <c r="E31"/>
  <c r="F29"/>
  <c r="E29"/>
  <c r="B28"/>
  <c r="B20"/>
  <c r="B18"/>
  <c r="B17"/>
  <c r="B13"/>
  <c r="B11"/>
  <c r="B9"/>
  <c r="B7"/>
  <c r="B5"/>
  <c r="B27" l="1"/>
  <c r="B32"/>
  <c r="B60" s="1"/>
  <c r="B30"/>
  <c r="E117"/>
  <c r="C117"/>
  <c r="A118"/>
  <c r="D117"/>
  <c r="B117"/>
  <c r="C116"/>
  <c r="E116"/>
  <c r="C118" l="1"/>
  <c r="A119"/>
  <c r="D118"/>
  <c r="B118"/>
  <c r="E118"/>
  <c r="E119" l="1"/>
  <c r="D119"/>
  <c r="B119"/>
  <c r="A120"/>
  <c r="C119"/>
  <c r="A121" l="1"/>
  <c r="D120"/>
  <c r="B120"/>
  <c r="E120"/>
  <c r="C120"/>
  <c r="E121" l="1"/>
  <c r="C121"/>
  <c r="A122"/>
  <c r="D121"/>
  <c r="B121"/>
  <c r="C122" l="1"/>
  <c r="A123"/>
  <c r="D122"/>
  <c r="B122"/>
  <c r="E122"/>
  <c r="E123" l="1"/>
  <c r="D123"/>
  <c r="B123"/>
  <c r="A124"/>
  <c r="C123"/>
  <c r="A125" l="1"/>
  <c r="D124"/>
  <c r="B124"/>
  <c r="E124"/>
  <c r="C124"/>
  <c r="E125" l="1"/>
  <c r="C125"/>
  <c r="B125"/>
  <c r="A126"/>
  <c r="D125"/>
  <c r="C126" l="1"/>
  <c r="C127" s="1"/>
  <c r="D126"/>
  <c r="D127" s="1"/>
  <c r="E126"/>
  <c r="E127" s="1"/>
  <c r="B126"/>
</calcChain>
</file>

<file path=xl/sharedStrings.xml><?xml version="1.0" encoding="utf-8"?>
<sst xmlns="http://schemas.openxmlformats.org/spreadsheetml/2006/main" count="192" uniqueCount="159">
  <si>
    <t>Funktionsbaukasten</t>
  </si>
  <si>
    <t>Zutaten:</t>
  </si>
  <si>
    <t>summe</t>
  </si>
  <si>
    <t>=SUMME(B3:F3)</t>
  </si>
  <si>
    <t>max</t>
  </si>
  <si>
    <t>=MAX(B3:F3)</t>
  </si>
  <si>
    <t>min</t>
  </si>
  <si>
    <t>=MIN(B3:F3)</t>
  </si>
  <si>
    <t>mittelwert</t>
  </si>
  <si>
    <t>=MITTELWERT(B3:F3)</t>
  </si>
  <si>
    <t>anzahl</t>
  </si>
  <si>
    <t>=ANZAHL(B3:F3)</t>
  </si>
  <si>
    <t>anzahl2</t>
  </si>
  <si>
    <t>Einsatz: Falls Sie Texte u. Zahlen zählen wollen</t>
  </si>
  <si>
    <t>runden</t>
  </si>
  <si>
    <t>=RUNDEN(A16;2)</t>
  </si>
  <si>
    <t>=RUNDEN(A16;-1)</t>
  </si>
  <si>
    <t>aufrunden</t>
  </si>
  <si>
    <t>=AUFRUNDEN(A16;-1)</t>
  </si>
  <si>
    <t>abrunden</t>
  </si>
  <si>
    <t>=ABRUNDEN(A16;1)</t>
  </si>
  <si>
    <t>Zeit</t>
  </si>
  <si>
    <t>Basis</t>
  </si>
  <si>
    <t>=HEUTE()</t>
  </si>
  <si>
    <t>akt.Datum</t>
  </si>
  <si>
    <t>Jahr</t>
  </si>
  <si>
    <t>=JAHR(B25)</t>
  </si>
  <si>
    <t>=JAHR(HEUTE())</t>
  </si>
  <si>
    <t>Monat</t>
  </si>
  <si>
    <t>=MONAT(B25)</t>
  </si>
  <si>
    <t>Tag</t>
  </si>
  <si>
    <t>=TAG(B25)</t>
  </si>
  <si>
    <t>Format-&gt;ttt</t>
  </si>
  <si>
    <t>=TAGE360(A34;B25;1)</t>
  </si>
  <si>
    <t>aktuell</t>
  </si>
  <si>
    <t>30 Zinstage</t>
  </si>
  <si>
    <t>=HEUTE()-A34</t>
  </si>
  <si>
    <t>Standardformat!</t>
  </si>
  <si>
    <t>WDS</t>
  </si>
  <si>
    <t>=WENN(B3&gt;10;"Alf";"Garfield")</t>
  </si>
  <si>
    <t>Verweis</t>
  </si>
  <si>
    <t>Tabelle hat den Namen = rab s. oberhalb Spalten-</t>
  </si>
  <si>
    <t>buchstabe A -&gt; Laufpfeil</t>
  </si>
  <si>
    <t>Menge:</t>
  </si>
  <si>
    <t>=SVERWEIS(B44;rab;2)</t>
  </si>
  <si>
    <t>Einzelpreis:</t>
  </si>
  <si>
    <t>Rabatt:</t>
  </si>
  <si>
    <t>Rest:</t>
  </si>
  <si>
    <t>=B47*B44*SVERWEIS(B44;rab;2)</t>
  </si>
  <si>
    <t>=B47*B44*(1-SVERWEIS(B44;rab;2))</t>
  </si>
  <si>
    <t>Verknüpfung</t>
  </si>
  <si>
    <t>=SUMME(B3:F3)&amp;" Text "&amp;MIN(B3:F3)</t>
  </si>
  <si>
    <t>Parameter 1 ist wichtig!</t>
  </si>
  <si>
    <t>s= Senkrecht</t>
  </si>
  <si>
    <t>w=Waagerecht</t>
  </si>
  <si>
    <t>=WENN(SUMME(B3:F3)&gt;JAHR(A34);A24;A39)</t>
  </si>
  <si>
    <t>=WENN(SVERWEIS(B44;rab;2)&gt;=0,02;"Text1";"Text2")</t>
  </si>
  <si>
    <t>=WENN(B44&lt;A41;"A";WENN(B44&gt;A42;"B";"C"))</t>
  </si>
  <si>
    <t>=WENN(ODER(B47&gt;2;B32&lt;10);"eins";"keins")</t>
  </si>
  <si>
    <t>summewenn</t>
  </si>
  <si>
    <t>Diverses</t>
  </si>
  <si>
    <t>=SUMMEWENN(A64:A67;1;B64:B67)</t>
  </si>
  <si>
    <t>rang</t>
  </si>
  <si>
    <t>=RANG(B64;B64:B67)</t>
  </si>
  <si>
    <t>zählenwenn</t>
  </si>
  <si>
    <t>=ZÄHLENWENN(A64:A67;1)</t>
  </si>
  <si>
    <t>Annuität</t>
  </si>
  <si>
    <t>Zinsen</t>
  </si>
  <si>
    <t xml:space="preserve">=ZINSZ(Zins;Zr;Zzr;Bw;Zw;F) </t>
  </si>
  <si>
    <t>Tilgung</t>
  </si>
  <si>
    <t xml:space="preserve">=KAPZ(Zins;Zr;Zzr;Bw;Zw;F) </t>
  </si>
  <si>
    <t xml:space="preserve">=RMZ(Zins;Zzr;Bw;Zw;F) </t>
  </si>
  <si>
    <t>Zinssatz</t>
  </si>
  <si>
    <t>Anfangsschuld</t>
  </si>
  <si>
    <t>Gesamtlaufzeit</t>
  </si>
  <si>
    <t>Jahre</t>
  </si>
  <si>
    <t>(Min = 1; Max = 12)</t>
  </si>
  <si>
    <t>Schuld am</t>
  </si>
  <si>
    <t>Tilgungs-</t>
  </si>
  <si>
    <t>Anfang d. J.</t>
  </si>
  <si>
    <t>anteil</t>
  </si>
  <si>
    <t>Endwert einer Reihe von gleichen Zahlungen</t>
  </si>
  <si>
    <t xml:space="preserve">=ZW(Zins;Zzr;Rmz;Bw;F) </t>
  </si>
  <si>
    <t>Kapital</t>
  </si>
  <si>
    <t>1.1 Jahr 1 und 1.1 Jahr2</t>
  </si>
  <si>
    <t>Perioden</t>
  </si>
  <si>
    <t>Zeitpunkt</t>
  </si>
  <si>
    <t>( Periodenende = 0; Periodenanfang =1)</t>
  </si>
  <si>
    <t>jeweils 1000</t>
  </si>
  <si>
    <t>1x 1000</t>
  </si>
  <si>
    <t>Barwert einer Reihe von gleichen Zahlungen</t>
  </si>
  <si>
    <t xml:space="preserve">=BW(Zins;Zzr;Rmz;Zw;F) </t>
  </si>
  <si>
    <t>bei Zeitpunkt 1</t>
  </si>
  <si>
    <t>1.1 Jahr 1</t>
  </si>
  <si>
    <t>1.1 Jahr 2</t>
  </si>
  <si>
    <t>Endwert - Annuität - Barwert</t>
  </si>
  <si>
    <t>summenprodukt</t>
  </si>
  <si>
    <t>Häufigkeit berechnen</t>
  </si>
  <si>
    <t>=SUMMENPRODUKT((B64:B67&gt;25)*(B64:B67&lt;D65))</t>
  </si>
  <si>
    <t>Häufigkeit</t>
  </si>
  <si>
    <t>=HÄUFIGKEIT(B64:B67;D64:D65)</t>
  </si>
  <si>
    <t>obige Formel nach unten ausfüllen!</t>
  </si>
  <si>
    <t>WICHTIG: Häufigkeitformel tippen und mit STRG+Shift+Enter bestätigen!</t>
  </si>
  <si>
    <t>=ANZAHL(B64:B67)-ZÄHLENWENN(B64:B67;"&lt;25")-ZÄHLENWENN(B64:B67;"&gt;=45")</t>
  </si>
  <si>
    <t>Funktionenmix</t>
  </si>
  <si>
    <t>Grenzwerte</t>
  </si>
  <si>
    <t>Daten</t>
  </si>
  <si>
    <t>Beschreibung</t>
  </si>
  <si>
    <t>Datum</t>
  </si>
  <si>
    <t>Ausgangsdatum</t>
  </si>
  <si>
    <t>Zieldatum</t>
  </si>
  <si>
    <t>Freier Tag</t>
  </si>
  <si>
    <t>jemand braucht noch 151 Arbeitstage</t>
  </si>
  <si>
    <t>für ein Projekt.</t>
  </si>
  <si>
    <t>Er ist damit am = Formel fertig</t>
  </si>
  <si>
    <t>Formel</t>
  </si>
  <si>
    <t>Beschreibung (Ergebnis)</t>
  </si>
  <si>
    <t>Das Datum, das einen Monat nach dem oben genannten Datum liegt (15. Februar 2008)</t>
  </si>
  <si>
    <t>Das Datum, das einen Monat vor dem oben genannten Datum liegt (15. Dezember 2007)</t>
  </si>
  <si>
    <t>Das Datum, das zwei Monate nach dem oben genannten Datum liegt (15. März 2008)</t>
  </si>
  <si>
    <t>bleibt im Monat!!!!</t>
  </si>
  <si>
    <t>Entfernt die Leerzeichen am Anfang und Ende des Texts in der Formel (Gewinn im ersten Quartal)</t>
  </si>
  <si>
    <t xml:space="preserve"> Gewinn im ersten Quartal  </t>
  </si>
  <si>
    <t>hallo Freund wie geht's</t>
  </si>
  <si>
    <t>Kalendernummer der Woche bei einer mit einem Sonntag beginnenden Woche (11)</t>
  </si>
  <si>
    <t>Kalendernummer der Woche bei einer mit einem Montag beginnenden Woche (10)</t>
  </si>
  <si>
    <t>Datum des letzten Tages des Monats, der einen Monat nach dem oben genannten Datum liegt (29. Februar 2008)</t>
  </si>
  <si>
    <t>Datum des letzten Tages des Monats, der drei Monate vor dem oben genannten Datum liegt (31. Oktober 2007)</t>
  </si>
  <si>
    <t>Ausgangsdatum des Projekts</t>
  </si>
  <si>
    <t>Enddatum des Projekts</t>
  </si>
  <si>
    <t>Feiertag</t>
  </si>
  <si>
    <t>Anzahl der Arbeitstage zwischen dem o.a. Ausgangs- und Enddatum (108)</t>
  </si>
  <si>
    <t>Anzahl der Arbeitstage zwischen dem o.a. Ausgangs- und Enddatum, ausschließlich des ersten Feiertages (107)</t>
  </si>
  <si>
    <t>Anzahl der Arbeitstage zwischen dem o.a. Ausgangs- und Enddatum, auschließlich der o.a. Feiertage (105)</t>
  </si>
  <si>
    <t>s. Arbeitstag</t>
  </si>
  <si>
    <t>Messungen am Morgen und am Abend</t>
  </si>
  <si>
    <t>Erster Tag</t>
  </si>
  <si>
    <t>Zweiter Tag</t>
  </si>
  <si>
    <t>Dritter Tag</t>
  </si>
  <si>
    <t>Vierter Tag</t>
  </si>
  <si>
    <t>Morgens: Niederschlag (Zoll insgesamt)</t>
  </si>
  <si>
    <t>Abends: Niederschlag (Zoll insgesamt)</t>
  </si>
  <si>
    <t>Morgens: Durchschnittliche Temperatur (°F)</t>
  </si>
  <si>
    <t>Abends: Durchschnittliche Temperatur (°F)</t>
  </si>
  <si>
    <t>Morgens: Durchschnittliche Windgeschwindigkeit (Meilen pro Stunde)</t>
  </si>
  <si>
    <t>Abends: Durchschnittliche Windgeschwindigkeit (Meilen pro Stunde)</t>
  </si>
  <si>
    <t>Summe der gesamten Niederschlagsmenge für Tage, an denen die durchschnittliche Temperatur mindestens 40 °F und die durchschnittliche Windgeschwindigkeit weniger als 10 Meilen pro Stunde betrug (3,5)</t>
  </si>
  <si>
    <t>Erster</t>
  </si>
  <si>
    <t>Nägel</t>
  </si>
  <si>
    <t>Zweiter</t>
  </si>
  <si>
    <t>Schrauben</t>
  </si>
  <si>
    <t>Dritter</t>
  </si>
  <si>
    <t>Muttern</t>
  </si>
  <si>
    <t>Beendet</t>
  </si>
  <si>
    <t>Wert des zweiten Arguments, A3. (Zweiter)</t>
  </si>
  <si>
    <t>Wert des vierten Arguments, B5. (Bolzen)</t>
  </si>
  <si>
    <t>mittelwertwenn etc ebenfalls in diesen Varianten!</t>
  </si>
  <si>
    <t>einige (neue) Funktionen / Varianten in 2007</t>
  </si>
  <si>
    <t>Windows (32-bit) NT 5.02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</si>
</sst>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ddd/mm/yyyy"/>
    <numFmt numFmtId="165" formatCode="_-* #,##0.00\ &quot;DM&quot;_-;\-* #,##0.00\ &quot;DM&quot;_-;_-* &quot;-&quot;??\ &quot;DM&quot;_-;_-@_-"/>
    <numFmt numFmtId="166" formatCode="#,##0.00\ &quot;DM&quot;;[Red]\-#,##0.00\ &quot;DM&quot;"/>
  </numFmts>
  <fonts count="20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rgb="FFFFFFFF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6B82B2"/>
        <bgColor indexed="64"/>
      </patternFill>
    </fill>
    <fill>
      <patternFill patternType="solid">
        <fgColor rgb="FFF2F2F2"/>
        <bgColor indexed="64"/>
      </patternFill>
    </fill>
  </fills>
  <borders count="1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2" fillId="22" borderId="4" applyNumberFormat="0" applyFont="0" applyAlignment="0" applyProtection="0"/>
    <xf numFmtId="9" fontId="1" fillId="0" borderId="0" applyFont="0" applyFill="0" applyBorder="0" applyAlignment="0" applyProtection="0"/>
    <xf numFmtId="0" fontId="11" fillId="3" borderId="0" applyNumberFormat="0" applyBorder="0" applyAlignment="0" applyProtection="0"/>
    <xf numFmtId="0" fontId="2" fillId="0" borderId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</cellStyleXfs>
  <cellXfs count="36">
    <xf numFmtId="0" fontId="0" fillId="0" borderId="0" xfId="0"/>
    <xf numFmtId="0" fontId="0" fillId="0" borderId="0" xfId="0" quotePrefix="1"/>
    <xf numFmtId="14" fontId="0" fillId="0" borderId="0" xfId="0" applyNumberFormat="1"/>
    <xf numFmtId="14" fontId="0" fillId="0" borderId="0" xfId="0" quotePrefix="1" applyNumberFormat="1"/>
    <xf numFmtId="164" fontId="0" fillId="0" borderId="0" xfId="0" applyNumberFormat="1"/>
    <xf numFmtId="9" fontId="0" fillId="0" borderId="0" xfId="0" applyNumberFormat="1"/>
    <xf numFmtId="9" fontId="0" fillId="0" borderId="0" xfId="34" quotePrefix="1" applyFont="1"/>
    <xf numFmtId="44" fontId="0" fillId="0" borderId="0" xfId="30" applyFont="1"/>
    <xf numFmtId="44" fontId="0" fillId="0" borderId="0" xfId="0" quotePrefix="1" applyNumberFormat="1"/>
    <xf numFmtId="44" fontId="0" fillId="0" borderId="0" xfId="30" quotePrefix="1" applyFont="1"/>
    <xf numFmtId="0" fontId="0" fillId="0" borderId="0" xfId="0" quotePrefix="1" applyAlignment="1">
      <alignment horizontal="left"/>
    </xf>
    <xf numFmtId="0" fontId="0" fillId="0" borderId="0" xfId="0" applyAlignment="1">
      <alignment horizontal="left"/>
    </xf>
    <xf numFmtId="44" fontId="0" fillId="0" borderId="0" xfId="43" applyFont="1"/>
    <xf numFmtId="1" fontId="0" fillId="0" borderId="0" xfId="43" applyNumberFormat="1" applyFont="1"/>
    <xf numFmtId="165" fontId="0" fillId="0" borderId="0" xfId="0" applyNumberFormat="1"/>
    <xf numFmtId="166" fontId="0" fillId="0" borderId="0" xfId="0" applyNumberFormat="1"/>
    <xf numFmtId="0" fontId="0" fillId="0" borderId="0" xfId="0" applyBorder="1"/>
    <xf numFmtId="0" fontId="0" fillId="0" borderId="10" xfId="0" applyBorder="1"/>
    <xf numFmtId="165" fontId="0" fillId="0" borderId="10" xfId="0" applyNumberFormat="1" applyBorder="1"/>
    <xf numFmtId="166" fontId="0" fillId="0" borderId="10" xfId="0" applyNumberFormat="1" applyBorder="1"/>
    <xf numFmtId="166" fontId="0" fillId="0" borderId="0" xfId="43" applyNumberFormat="1" applyFont="1"/>
    <xf numFmtId="0" fontId="0" fillId="24" borderId="0" xfId="0" quotePrefix="1" applyFill="1"/>
    <xf numFmtId="0" fontId="0" fillId="24" borderId="0" xfId="0" applyFill="1"/>
    <xf numFmtId="0" fontId="2" fillId="0" borderId="0" xfId="36"/>
    <xf numFmtId="0" fontId="18" fillId="25" borderId="0" xfId="36" applyFont="1" applyFill="1" applyAlignment="1">
      <alignment horizontal="left" wrapText="1"/>
    </xf>
    <xf numFmtId="0" fontId="2" fillId="26" borderId="0" xfId="36" applyFill="1" applyAlignment="1">
      <alignment horizontal="left" vertical="top" wrapText="1"/>
    </xf>
    <xf numFmtId="0" fontId="2" fillId="26" borderId="0" xfId="36" applyFill="1"/>
    <xf numFmtId="0" fontId="2" fillId="0" borderId="0" xfId="36" applyAlignment="1">
      <alignment horizontal="center" wrapText="1" shrinkToFit="1"/>
    </xf>
    <xf numFmtId="0" fontId="2" fillId="0" borderId="0" xfId="36" applyAlignment="1"/>
    <xf numFmtId="0" fontId="2" fillId="26" borderId="0" xfId="36" applyFill="1" applyAlignment="1">
      <alignment vertical="top"/>
    </xf>
    <xf numFmtId="0" fontId="0" fillId="24" borderId="0" xfId="0" applyFill="1" applyAlignment="1">
      <alignment horizontal="center"/>
    </xf>
    <xf numFmtId="0" fontId="2" fillId="26" borderId="0" xfId="36" applyFill="1" applyAlignment="1">
      <alignment horizontal="center" vertical="top" wrapText="1" shrinkToFit="1"/>
    </xf>
    <xf numFmtId="0" fontId="2" fillId="24" borderId="0" xfId="36" applyFill="1" applyAlignment="1">
      <alignment horizontal="center"/>
    </xf>
    <xf numFmtId="0" fontId="19" fillId="27" borderId="0" xfId="0" applyFont="1" applyFill="1" applyAlignment="1">
      <alignment horizontal="left" wrapText="1"/>
    </xf>
    <xf numFmtId="0" fontId="0" fillId="28" borderId="0" xfId="0" applyFill="1" applyAlignment="1">
      <alignment horizontal="left" vertical="top" wrapText="1"/>
    </xf>
    <xf numFmtId="14" fontId="0" fillId="28" borderId="0" xfId="0" applyNumberFormat="1" applyFill="1" applyAlignment="1">
      <alignment horizontal="left" vertical="top" wrapText="1"/>
    </xf>
  </cellXfs>
  <cellStyles count="46">
    <cellStyle name="20% - Akzent1" xfId="1" builtinId="30" customBuiltin="1"/>
    <cellStyle name="20% - Akzent2" xfId="2" builtinId="34" customBuiltin="1"/>
    <cellStyle name="20% - Akzent3" xfId="3" builtinId="38" customBuiltin="1"/>
    <cellStyle name="20% - Akzent4" xfId="4" builtinId="42" customBuiltin="1"/>
    <cellStyle name="20% - Akzent5" xfId="5" builtinId="46" customBuiltin="1"/>
    <cellStyle name="20% - Akzent6" xfId="6" builtinId="50" customBuiltin="1"/>
    <cellStyle name="40% - Akzent1" xfId="7" builtinId="31" customBuiltin="1"/>
    <cellStyle name="40% - Akzent2" xfId="8" builtinId="35" customBuiltin="1"/>
    <cellStyle name="40% - Akzent3" xfId="9" builtinId="39" customBuiltin="1"/>
    <cellStyle name="40% - Akzent4" xfId="10" builtinId="43" customBuiltin="1"/>
    <cellStyle name="40% - Akzent5" xfId="11" builtinId="47" customBuiltin="1"/>
    <cellStyle name="40% - Akzent6" xfId="12" builtinId="51" customBuiltin="1"/>
    <cellStyle name="60% - Akzent1" xfId="13" builtinId="32" customBuiltin="1"/>
    <cellStyle name="60% - Akzent2" xfId="14" builtinId="36" customBuiltin="1"/>
    <cellStyle name="60% - Akzent3" xfId="15" builtinId="40" customBuiltin="1"/>
    <cellStyle name="60% - Akzent4" xfId="16" builtinId="44" customBuiltin="1"/>
    <cellStyle name="60% - Akzent5" xfId="17" builtinId="48" customBuiltin="1"/>
    <cellStyle name="60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Euro" xfId="30"/>
    <cellStyle name="Gut" xfId="31" builtinId="26" customBuiltin="1"/>
    <cellStyle name="Neutral" xfId="32" builtinId="28" customBuiltin="1"/>
    <cellStyle name="Notiz" xfId="33" builtinId="10" customBuiltin="1"/>
    <cellStyle name="Prozent" xfId="34" builtinId="5"/>
    <cellStyle name="Schlecht" xfId="35" builtinId="27" customBuiltin="1"/>
    <cellStyle name="Standard" xfId="0" builtinId="0"/>
    <cellStyle name="Standard_Tabelle1" xfId="36"/>
    <cellStyle name="Überschrift" xfId="37" builtinId="15" customBuiltin="1"/>
    <cellStyle name="Überschrift 1" xfId="38" builtinId="16" customBuiltin="1"/>
    <cellStyle name="Überschrift 2" xfId="39" builtinId="17" customBuiltin="1"/>
    <cellStyle name="Überschrift 3" xfId="40" builtinId="18" customBuiltin="1"/>
    <cellStyle name="Überschrift 4" xfId="41" builtinId="19" customBuiltin="1"/>
    <cellStyle name="Verknüpfte Zelle" xfId="42" builtinId="24" customBuiltin="1"/>
    <cellStyle name="Währung" xfId="43" builtinId="4"/>
    <cellStyle name="Warnender Text" xfId="44" builtinId="11" customBuiltin="1"/>
    <cellStyle name="Zelle überprüfen" xfId="45" builtinId="23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21"/>
  <sheetViews>
    <sheetView tabSelected="1" workbookViewId="0">
      <selection activeCell="A2" sqref="A2"/>
    </sheetView>
  </sheetViews>
  <sheetFormatPr baseColWidth="10" defaultRowHeight="12.75"/>
  <cols>
    <col min="1" max="1" width="13.5703125" customWidth="1"/>
    <col min="2" max="2" width="14" customWidth="1"/>
    <col min="4" max="4" width="13.42578125" customWidth="1"/>
    <col min="5" max="5" width="14.7109375" customWidth="1"/>
  </cols>
  <sheetData>
    <row r="1" spans="1:6">
      <c r="A1" t="s">
        <v>0</v>
      </c>
    </row>
    <row r="3" spans="1:6">
      <c r="A3" t="s">
        <v>1</v>
      </c>
      <c r="B3">
        <v>9</v>
      </c>
      <c r="C3">
        <v>4</v>
      </c>
      <c r="D3">
        <v>15</v>
      </c>
      <c r="E3">
        <v>2</v>
      </c>
      <c r="F3">
        <v>11</v>
      </c>
    </row>
    <row r="4" spans="1:6">
      <c r="A4" s="30" t="s">
        <v>22</v>
      </c>
      <c r="B4" s="30"/>
      <c r="C4" s="30"/>
      <c r="D4" s="30"/>
      <c r="E4" s="30"/>
      <c r="F4" s="30"/>
    </row>
    <row r="5" spans="1:6">
      <c r="A5" t="s">
        <v>2</v>
      </c>
      <c r="B5" s="1">
        <f>SUM(B3:F3)</f>
        <v>41</v>
      </c>
      <c r="C5" s="1" t="s">
        <v>3</v>
      </c>
    </row>
    <row r="7" spans="1:6">
      <c r="A7" t="s">
        <v>4</v>
      </c>
      <c r="B7" s="1">
        <f>MAX(B3:F3)</f>
        <v>15</v>
      </c>
      <c r="C7" s="1" t="s">
        <v>5</v>
      </c>
    </row>
    <row r="9" spans="1:6">
      <c r="A9" t="s">
        <v>6</v>
      </c>
      <c r="B9" s="1">
        <f>MIN(B3:F3)</f>
        <v>2</v>
      </c>
      <c r="C9" s="1" t="s">
        <v>7</v>
      </c>
    </row>
    <row r="11" spans="1:6">
      <c r="A11" t="s">
        <v>8</v>
      </c>
      <c r="B11" s="1">
        <f>AVERAGE(B3:F3)</f>
        <v>8.1999999999999993</v>
      </c>
      <c r="C11" s="1" t="s">
        <v>9</v>
      </c>
    </row>
    <row r="13" spans="1:6">
      <c r="A13" t="s">
        <v>10</v>
      </c>
      <c r="B13" s="1">
        <f>COUNT(B3:F3)</f>
        <v>5</v>
      </c>
      <c r="C13" s="1" t="s">
        <v>11</v>
      </c>
    </row>
    <row r="14" spans="1:6">
      <c r="A14" t="s">
        <v>12</v>
      </c>
      <c r="C14" t="s">
        <v>13</v>
      </c>
    </row>
    <row r="16" spans="1:6">
      <c r="A16">
        <v>12.365209999999999</v>
      </c>
    </row>
    <row r="17" spans="1:6">
      <c r="A17" t="s">
        <v>14</v>
      </c>
      <c r="B17" s="1">
        <f>ROUND(A16,2)</f>
        <v>12.37</v>
      </c>
      <c r="C17" s="1" t="s">
        <v>15</v>
      </c>
    </row>
    <row r="18" spans="1:6">
      <c r="B18" s="1">
        <f>ROUND(A16,-1)</f>
        <v>10</v>
      </c>
      <c r="C18" s="1" t="s">
        <v>16</v>
      </c>
    </row>
    <row r="20" spans="1:6">
      <c r="A20" t="s">
        <v>17</v>
      </c>
      <c r="B20" s="1">
        <f>ROUNDUP(A16,-1)</f>
        <v>20</v>
      </c>
      <c r="C20" s="1" t="s">
        <v>18</v>
      </c>
    </row>
    <row r="22" spans="1:6">
      <c r="A22" t="s">
        <v>19</v>
      </c>
      <c r="B22" s="1">
        <f>ROUNDDOWN(A16,1)</f>
        <v>12.3</v>
      </c>
      <c r="C22" s="1" t="s">
        <v>20</v>
      </c>
    </row>
    <row r="24" spans="1:6">
      <c r="A24" s="30" t="s">
        <v>21</v>
      </c>
      <c r="B24" s="30"/>
      <c r="C24" s="30"/>
      <c r="D24" s="30"/>
      <c r="E24" s="30"/>
      <c r="F24" s="30"/>
    </row>
    <row r="25" spans="1:6">
      <c r="A25" t="s">
        <v>24</v>
      </c>
      <c r="B25" s="3">
        <f ca="1">TODAY()</f>
        <v>40324</v>
      </c>
      <c r="C25" s="3" t="s">
        <v>23</v>
      </c>
      <c r="E25" s="2">
        <v>1</v>
      </c>
      <c r="F25">
        <v>1</v>
      </c>
    </row>
    <row r="26" spans="1:6">
      <c r="E26" s="2">
        <v>2</v>
      </c>
      <c r="F26">
        <v>2</v>
      </c>
    </row>
    <row r="27" spans="1:6">
      <c r="A27" t="s">
        <v>25</v>
      </c>
      <c r="B27" s="1">
        <f ca="1">YEAR(B25)</f>
        <v>2010</v>
      </c>
      <c r="C27" s="1" t="s">
        <v>26</v>
      </c>
      <c r="E27" s="2">
        <v>3</v>
      </c>
      <c r="F27">
        <v>3</v>
      </c>
    </row>
    <row r="28" spans="1:6">
      <c r="B28" s="1">
        <f ca="1">YEAR(TODAY())</f>
        <v>2010</v>
      </c>
      <c r="C28" s="1" t="s">
        <v>27</v>
      </c>
      <c r="E28" s="2">
        <v>4</v>
      </c>
      <c r="F28">
        <v>4</v>
      </c>
    </row>
    <row r="29" spans="1:6">
      <c r="E29" s="2">
        <f ca="1">TODAY()</f>
        <v>40324</v>
      </c>
      <c r="F29">
        <f ca="1">TODAY()</f>
        <v>40324</v>
      </c>
    </row>
    <row r="30" spans="1:6">
      <c r="A30" t="s">
        <v>28</v>
      </c>
      <c r="B30" s="1">
        <f ca="1">MONTH(B25)</f>
        <v>5</v>
      </c>
      <c r="C30" s="1" t="s">
        <v>29</v>
      </c>
    </row>
    <row r="31" spans="1:6">
      <c r="C31" s="1"/>
      <c r="E31" s="4">
        <f ca="1">TODAY()</f>
        <v>40324</v>
      </c>
      <c r="F31" t="s">
        <v>32</v>
      </c>
    </row>
    <row r="32" spans="1:6">
      <c r="A32" t="s">
        <v>30</v>
      </c>
      <c r="B32" s="1">
        <f ca="1">DAY(B25)</f>
        <v>26</v>
      </c>
      <c r="C32" s="1" t="s">
        <v>31</v>
      </c>
    </row>
    <row r="34" spans="1:6">
      <c r="A34" s="2">
        <v>38696</v>
      </c>
    </row>
    <row r="35" spans="1:6">
      <c r="A35" t="s">
        <v>35</v>
      </c>
      <c r="B35" s="1">
        <f ca="1">DAYS360(A34,B25,1)</f>
        <v>1606</v>
      </c>
      <c r="C35" s="1" t="s">
        <v>33</v>
      </c>
      <c r="E35" t="s">
        <v>52</v>
      </c>
    </row>
    <row r="37" spans="1:6">
      <c r="A37" t="s">
        <v>34</v>
      </c>
      <c r="B37">
        <f ca="1">TODAY()-A34</f>
        <v>1628</v>
      </c>
      <c r="C37" s="1" t="s">
        <v>36</v>
      </c>
      <c r="E37" t="s">
        <v>37</v>
      </c>
    </row>
    <row r="39" spans="1:6">
      <c r="A39" s="30" t="s">
        <v>40</v>
      </c>
      <c r="B39" s="30"/>
      <c r="C39" s="30"/>
      <c r="D39" s="30"/>
      <c r="E39" s="30"/>
      <c r="F39" s="30"/>
    </row>
    <row r="40" spans="1:6">
      <c r="A40">
        <v>0</v>
      </c>
      <c r="B40" s="5">
        <v>0</v>
      </c>
      <c r="C40" t="s">
        <v>41</v>
      </c>
    </row>
    <row r="41" spans="1:6">
      <c r="A41">
        <v>15</v>
      </c>
      <c r="B41" s="5">
        <v>0.02</v>
      </c>
      <c r="C41" t="s">
        <v>42</v>
      </c>
    </row>
    <row r="42" spans="1:6">
      <c r="A42">
        <v>80</v>
      </c>
      <c r="B42" s="5">
        <v>0.04</v>
      </c>
    </row>
    <row r="44" spans="1:6">
      <c r="A44" t="s">
        <v>43</v>
      </c>
      <c r="B44">
        <v>20</v>
      </c>
    </row>
    <row r="45" spans="1:6">
      <c r="B45" s="6">
        <f>VLOOKUP(B44,rab,2)</f>
        <v>0.02</v>
      </c>
      <c r="C45" s="6" t="s">
        <v>44</v>
      </c>
      <c r="E45" t="s">
        <v>53</v>
      </c>
    </row>
    <row r="46" spans="1:6">
      <c r="E46" t="s">
        <v>54</v>
      </c>
    </row>
    <row r="47" spans="1:6">
      <c r="A47" t="s">
        <v>45</v>
      </c>
      <c r="B47" s="7">
        <v>5</v>
      </c>
    </row>
    <row r="48" spans="1:6">
      <c r="A48" t="s">
        <v>46</v>
      </c>
      <c r="B48" s="8">
        <f>B47*B44*VLOOKUP(B44,rab,2)</f>
        <v>2</v>
      </c>
      <c r="C48" s="8" t="s">
        <v>48</v>
      </c>
    </row>
    <row r="49" spans="1:6">
      <c r="A49" t="s">
        <v>47</v>
      </c>
      <c r="B49" s="9">
        <f>B47*B44*(1-VLOOKUP(B44,rab,2))</f>
        <v>98</v>
      </c>
      <c r="C49" s="9" t="s">
        <v>49</v>
      </c>
    </row>
    <row r="51" spans="1:6">
      <c r="A51" s="30" t="s">
        <v>50</v>
      </c>
      <c r="B51" s="30"/>
      <c r="C51" s="30"/>
      <c r="D51" s="30"/>
      <c r="E51" s="30"/>
      <c r="F51" s="30"/>
    </row>
    <row r="52" spans="1:6">
      <c r="B52" s="1" t="str">
        <f>SUM(B3:F3)&amp;" Text "&amp;MIN(B3:F3)</f>
        <v>41 Text 2</v>
      </c>
      <c r="C52" s="1" t="s">
        <v>51</v>
      </c>
    </row>
    <row r="54" spans="1:6">
      <c r="A54" s="30" t="s">
        <v>38</v>
      </c>
      <c r="B54" s="30"/>
      <c r="C54" s="30"/>
      <c r="D54" s="30"/>
      <c r="E54" s="30"/>
      <c r="F54" s="30"/>
    </row>
    <row r="55" spans="1:6">
      <c r="B55" s="1" t="str">
        <f>IF(B3&gt;10,"Alf","Garfield")</f>
        <v>Garfield</v>
      </c>
      <c r="C55" s="1" t="s">
        <v>39</v>
      </c>
    </row>
    <row r="56" spans="1:6">
      <c r="B56" s="1" t="str">
        <f>IF(SUM(B3:F3)&gt;YEAR(A34),A24,A39)</f>
        <v>Verweis</v>
      </c>
      <c r="C56" s="1" t="s">
        <v>55</v>
      </c>
    </row>
    <row r="57" spans="1:6">
      <c r="B57" s="1" t="str">
        <f>IF(VLOOKUP(B44,rab,2)&gt;=0.02,"Text1","Text2")</f>
        <v>Text1</v>
      </c>
      <c r="C57" s="1" t="s">
        <v>56</v>
      </c>
    </row>
    <row r="59" spans="1:6">
      <c r="B59" s="1" t="str">
        <f>IF(B44&lt;A41,"A",IF(B44&gt;A42,"B","C"))</f>
        <v>C</v>
      </c>
      <c r="C59" s="1" t="s">
        <v>57</v>
      </c>
    </row>
    <row r="60" spans="1:6">
      <c r="B60" s="1" t="str">
        <f ca="1">IF(OR(B47&gt;2,B32&lt;10),"eins","keins")</f>
        <v>eins</v>
      </c>
      <c r="C60" s="1" t="s">
        <v>58</v>
      </c>
    </row>
    <row r="63" spans="1:6">
      <c r="A63" s="30" t="s">
        <v>60</v>
      </c>
      <c r="B63" s="30"/>
      <c r="C63" s="30"/>
      <c r="D63" s="30"/>
      <c r="E63" s="30"/>
      <c r="F63" s="30"/>
    </row>
    <row r="64" spans="1:6">
      <c r="A64">
        <v>1</v>
      </c>
      <c r="B64">
        <v>34</v>
      </c>
      <c r="D64">
        <v>25</v>
      </c>
      <c r="E64" t="s">
        <v>105</v>
      </c>
    </row>
    <row r="65" spans="1:4">
      <c r="A65">
        <v>2</v>
      </c>
      <c r="B65">
        <v>22</v>
      </c>
      <c r="D65">
        <v>40</v>
      </c>
    </row>
    <row r="66" spans="1:4">
      <c r="A66">
        <v>1</v>
      </c>
      <c r="B66">
        <v>33</v>
      </c>
    </row>
    <row r="67" spans="1:4">
      <c r="A67">
        <v>2</v>
      </c>
      <c r="B67">
        <v>45</v>
      </c>
    </row>
    <row r="69" spans="1:4">
      <c r="A69" t="s">
        <v>59</v>
      </c>
      <c r="B69" s="1">
        <f>SUMIF(A64:A67,1,B64:B67)</f>
        <v>67</v>
      </c>
      <c r="C69" s="1" t="s">
        <v>61</v>
      </c>
    </row>
    <row r="70" spans="1:4">
      <c r="A70" t="s">
        <v>64</v>
      </c>
      <c r="B70" s="1">
        <f>COUNTIF(A64:A67,1)</f>
        <v>2</v>
      </c>
      <c r="C70" s="1" t="s">
        <v>65</v>
      </c>
    </row>
    <row r="71" spans="1:4">
      <c r="A71" t="s">
        <v>62</v>
      </c>
      <c r="B71" s="1">
        <f>RANK(B64,B64:B67)</f>
        <v>2</v>
      </c>
      <c r="C71" s="1" t="s">
        <v>63</v>
      </c>
    </row>
    <row r="73" spans="1:4">
      <c r="B73" s="22" t="s">
        <v>97</v>
      </c>
      <c r="C73" s="21"/>
    </row>
    <row r="74" spans="1:4">
      <c r="A74" t="s">
        <v>96</v>
      </c>
      <c r="B74" s="21">
        <f>SUMPRODUCT((B64:B67&gt;25)*(B64:B67&lt;D65))</f>
        <v>2</v>
      </c>
      <c r="C74" s="1" t="s">
        <v>98</v>
      </c>
    </row>
    <row r="75" spans="1:4">
      <c r="A75" t="s">
        <v>99</v>
      </c>
      <c r="B75" s="1">
        <f>FREQUENCY(B64:B67,D64:D65)</f>
        <v>1</v>
      </c>
      <c r="C75" s="1" t="s">
        <v>100</v>
      </c>
    </row>
    <row r="76" spans="1:4">
      <c r="B76" s="22">
        <f t="array" ref="B76">FREQUENCY(B65:B68,D65:D66)</f>
        <v>2</v>
      </c>
      <c r="C76" t="s">
        <v>101</v>
      </c>
    </row>
    <row r="77" spans="1:4">
      <c r="B77" t="s">
        <v>102</v>
      </c>
    </row>
    <row r="79" spans="1:4">
      <c r="A79" t="s">
        <v>104</v>
      </c>
      <c r="B79" s="21">
        <f>COUNT(B64:B67)-COUNTIF(B64:B67,"&lt;25")-COUNTIF(B64:B67,"&gt;=45")</f>
        <v>2</v>
      </c>
    </row>
    <row r="80" spans="1:4">
      <c r="B80" s="1" t="s">
        <v>103</v>
      </c>
    </row>
    <row r="87" spans="1:6">
      <c r="A87" s="30" t="s">
        <v>95</v>
      </c>
      <c r="B87" s="30"/>
      <c r="C87" s="30"/>
      <c r="D87" s="30"/>
      <c r="E87" s="30"/>
      <c r="F87" s="30"/>
    </row>
    <row r="89" spans="1:6">
      <c r="A89" t="s">
        <v>81</v>
      </c>
    </row>
    <row r="90" spans="1:6">
      <c r="A90" s="10" t="s">
        <v>82</v>
      </c>
    </row>
    <row r="91" spans="1:6">
      <c r="A91" t="s">
        <v>83</v>
      </c>
      <c r="B91">
        <v>1000</v>
      </c>
      <c r="D91" t="s">
        <v>84</v>
      </c>
    </row>
    <row r="92" spans="1:6">
      <c r="A92" t="s">
        <v>72</v>
      </c>
      <c r="B92" s="5">
        <v>0.05</v>
      </c>
    </row>
    <row r="93" spans="1:6">
      <c r="A93" t="s">
        <v>85</v>
      </c>
      <c r="B93">
        <v>2</v>
      </c>
      <c r="C93" t="s">
        <v>75</v>
      </c>
    </row>
    <row r="94" spans="1:6">
      <c r="A94" t="s">
        <v>86</v>
      </c>
      <c r="B94">
        <v>1</v>
      </c>
      <c r="C94" s="10" t="s">
        <v>87</v>
      </c>
    </row>
    <row r="96" spans="1:6">
      <c r="A96" s="15">
        <f>FV(B92,B93,B91,,B94)</f>
        <v>-2152.5000000000009</v>
      </c>
      <c r="B96" s="15">
        <f>FV(B92,B93,,B91,B94)</f>
        <v>-1102.5</v>
      </c>
    </row>
    <row r="97" spans="1:4">
      <c r="A97" s="15" t="s">
        <v>88</v>
      </c>
      <c r="B97" t="s">
        <v>89</v>
      </c>
    </row>
    <row r="101" spans="1:4">
      <c r="A101" t="s">
        <v>66</v>
      </c>
    </row>
    <row r="102" spans="1:4">
      <c r="A102" s="10"/>
    </row>
    <row r="103" spans="1:4">
      <c r="A103" s="10"/>
    </row>
    <row r="104" spans="1:4">
      <c r="A104" s="11" t="s">
        <v>67</v>
      </c>
      <c r="B104" s="10" t="s">
        <v>68</v>
      </c>
    </row>
    <row r="105" spans="1:4">
      <c r="A105" s="11" t="s">
        <v>69</v>
      </c>
      <c r="B105" s="10" t="s">
        <v>70</v>
      </c>
    </row>
    <row r="106" spans="1:4">
      <c r="A106" s="11" t="s">
        <v>66</v>
      </c>
      <c r="B106" s="10" t="s">
        <v>71</v>
      </c>
    </row>
    <row r="107" spans="1:4">
      <c r="A107" s="10"/>
    </row>
    <row r="109" spans="1:4">
      <c r="A109" t="s">
        <v>72</v>
      </c>
      <c r="B109" s="5">
        <v>7.0000000000000007E-2</v>
      </c>
    </row>
    <row r="110" spans="1:4">
      <c r="A110" t="s">
        <v>73</v>
      </c>
      <c r="B110" s="12">
        <v>2000</v>
      </c>
    </row>
    <row r="111" spans="1:4">
      <c r="A111" t="s">
        <v>74</v>
      </c>
      <c r="B111" s="13">
        <v>10</v>
      </c>
      <c r="C111" t="s">
        <v>75</v>
      </c>
      <c r="D111" t="s">
        <v>76</v>
      </c>
    </row>
    <row r="113" spans="1:5">
      <c r="A113" t="s">
        <v>25</v>
      </c>
      <c r="B113" t="s">
        <v>77</v>
      </c>
      <c r="C113" t="s">
        <v>67</v>
      </c>
      <c r="D113" t="s">
        <v>78</v>
      </c>
      <c r="E113" t="s">
        <v>66</v>
      </c>
    </row>
    <row r="114" spans="1:5">
      <c r="B114" t="s">
        <v>79</v>
      </c>
      <c r="D114" t="s">
        <v>80</v>
      </c>
    </row>
    <row r="115" spans="1:5">
      <c r="A115">
        <v>1</v>
      </c>
      <c r="B115" s="14">
        <f>B110</f>
        <v>2000</v>
      </c>
      <c r="C115" s="15">
        <f>IPMT($B$109,A115,$B$111,$B$110)</f>
        <v>-140</v>
      </c>
      <c r="D115" s="15">
        <f>PPMT($B$109,A115,$B$111,$B$110)</f>
        <v>-144.75500545472943</v>
      </c>
      <c r="E115" s="15">
        <f>PMT($B$109,B$111,B$110,,0)</f>
        <v>-284.75500545472943</v>
      </c>
    </row>
    <row r="116" spans="1:5">
      <c r="A116">
        <f t="shared" ref="A116:A126" si="0">IF(A115="","",IF(A115+1&lt;=$B$111,A115+1,""))</f>
        <v>2</v>
      </c>
      <c r="B116" s="14">
        <f t="shared" ref="B116:B126" si="1">IF(A116&lt;&gt;"",B115+D115,"")</f>
        <v>1855.2449945452706</v>
      </c>
      <c r="C116" s="15">
        <f t="shared" ref="C116:C126" si="2">IF(A116&lt;&gt;"",IPMT($B$109,A116,$B$111,$B$110),"")</f>
        <v>-129.86714961816895</v>
      </c>
      <c r="D116" s="15">
        <f t="shared" ref="D116:D126" si="3">IF(A116&lt;&gt;"",PPMT($B$109,A116,$B$111,$B$110),"")</f>
        <v>-154.88785583656048</v>
      </c>
      <c r="E116" s="15">
        <f t="shared" ref="E116:E126" si="4">IF(A116&lt;&gt;"",PMT($B$109,B$111,B$110,,0),"")</f>
        <v>-284.75500545472943</v>
      </c>
    </row>
    <row r="117" spans="1:5">
      <c r="A117">
        <f t="shared" si="0"/>
        <v>3</v>
      </c>
      <c r="B117" s="14">
        <f t="shared" si="1"/>
        <v>1700.3571387087102</v>
      </c>
      <c r="C117" s="15">
        <f t="shared" si="2"/>
        <v>-119.02499970960973</v>
      </c>
      <c r="D117" s="15">
        <f t="shared" si="3"/>
        <v>-165.73000574511968</v>
      </c>
      <c r="E117" s="15">
        <f t="shared" si="4"/>
        <v>-284.75500545472943</v>
      </c>
    </row>
    <row r="118" spans="1:5">
      <c r="A118">
        <f t="shared" si="0"/>
        <v>4</v>
      </c>
      <c r="B118" s="14">
        <f t="shared" si="1"/>
        <v>1534.6271329635906</v>
      </c>
      <c r="C118" s="15">
        <f t="shared" si="2"/>
        <v>-107.42389930745132</v>
      </c>
      <c r="D118" s="15">
        <f t="shared" si="3"/>
        <v>-177.33110614727809</v>
      </c>
      <c r="E118" s="15">
        <f t="shared" si="4"/>
        <v>-284.75500545472943</v>
      </c>
    </row>
    <row r="119" spans="1:5">
      <c r="A119">
        <f t="shared" si="0"/>
        <v>5</v>
      </c>
      <c r="B119" s="14">
        <f t="shared" si="1"/>
        <v>1357.2960268163124</v>
      </c>
      <c r="C119" s="15">
        <f t="shared" si="2"/>
        <v>-95.010721877141876</v>
      </c>
      <c r="D119" s="15">
        <f t="shared" si="3"/>
        <v>-189.74428357758757</v>
      </c>
      <c r="E119" s="15">
        <f t="shared" si="4"/>
        <v>-284.75500545472943</v>
      </c>
    </row>
    <row r="120" spans="1:5">
      <c r="A120">
        <f t="shared" si="0"/>
        <v>6</v>
      </c>
      <c r="B120" s="14">
        <f t="shared" si="1"/>
        <v>1167.5517432387248</v>
      </c>
      <c r="C120" s="15">
        <f t="shared" si="2"/>
        <v>-81.728622026710724</v>
      </c>
      <c r="D120" s="15">
        <f t="shared" si="3"/>
        <v>-203.0263834280187</v>
      </c>
      <c r="E120" s="15">
        <f t="shared" si="4"/>
        <v>-284.75500545472943</v>
      </c>
    </row>
    <row r="121" spans="1:5">
      <c r="A121">
        <f t="shared" si="0"/>
        <v>7</v>
      </c>
      <c r="B121" s="14">
        <f t="shared" si="1"/>
        <v>964.52535981070616</v>
      </c>
      <c r="C121" s="15">
        <f t="shared" si="2"/>
        <v>-67.516775186749427</v>
      </c>
      <c r="D121" s="15">
        <f t="shared" si="3"/>
        <v>-217.23823026797999</v>
      </c>
      <c r="E121" s="15">
        <f t="shared" si="4"/>
        <v>-284.75500545472943</v>
      </c>
    </row>
    <row r="122" spans="1:5">
      <c r="A122">
        <f t="shared" si="0"/>
        <v>8</v>
      </c>
      <c r="B122" s="14">
        <f t="shared" si="1"/>
        <v>747.28712954272623</v>
      </c>
      <c r="C122" s="15">
        <f t="shared" si="2"/>
        <v>-52.310099067990841</v>
      </c>
      <c r="D122" s="15">
        <f t="shared" si="3"/>
        <v>-232.44490638673858</v>
      </c>
      <c r="E122" s="15">
        <f t="shared" si="4"/>
        <v>-284.75500545472943</v>
      </c>
    </row>
    <row r="123" spans="1:5">
      <c r="A123">
        <f t="shared" si="0"/>
        <v>9</v>
      </c>
      <c r="B123" s="14">
        <f t="shared" si="1"/>
        <v>514.84222315598765</v>
      </c>
      <c r="C123" s="15">
        <f t="shared" si="2"/>
        <v>-36.038955620919133</v>
      </c>
      <c r="D123" s="15">
        <f t="shared" si="3"/>
        <v>-248.7160498338103</v>
      </c>
      <c r="E123" s="15">
        <f t="shared" si="4"/>
        <v>-284.75500545472943</v>
      </c>
    </row>
    <row r="124" spans="1:5">
      <c r="A124">
        <f t="shared" si="0"/>
        <v>10</v>
      </c>
      <c r="B124" s="14">
        <f t="shared" si="1"/>
        <v>266.12617332217735</v>
      </c>
      <c r="C124" s="15">
        <f t="shared" si="2"/>
        <v>-18.628832132552343</v>
      </c>
      <c r="D124" s="15">
        <f t="shared" si="3"/>
        <v>-266.12617332217707</v>
      </c>
      <c r="E124" s="15">
        <f t="shared" si="4"/>
        <v>-284.75500545472943</v>
      </c>
    </row>
    <row r="125" spans="1:5">
      <c r="A125" s="16" t="str">
        <f t="shared" si="0"/>
        <v/>
      </c>
      <c r="B125" s="14" t="str">
        <f t="shared" si="1"/>
        <v/>
      </c>
      <c r="C125" s="15" t="str">
        <f t="shared" si="2"/>
        <v/>
      </c>
      <c r="D125" s="15" t="str">
        <f t="shared" si="3"/>
        <v/>
      </c>
      <c r="E125" s="15" t="str">
        <f t="shared" si="4"/>
        <v/>
      </c>
    </row>
    <row r="126" spans="1:5" ht="13.5" thickBot="1">
      <c r="A126" s="17" t="str">
        <f t="shared" si="0"/>
        <v/>
      </c>
      <c r="B126" s="18" t="str">
        <f t="shared" si="1"/>
        <v/>
      </c>
      <c r="C126" s="19" t="str">
        <f t="shared" si="2"/>
        <v/>
      </c>
      <c r="D126" s="19" t="str">
        <f t="shared" si="3"/>
        <v/>
      </c>
      <c r="E126" s="19" t="str">
        <f t="shared" si="4"/>
        <v/>
      </c>
    </row>
    <row r="127" spans="1:5">
      <c r="C127" s="15">
        <f>SUM(C115:C126)</f>
        <v>-847.55005454729439</v>
      </c>
      <c r="D127" s="15">
        <f>SUM(D115:D126)</f>
        <v>-1999.9999999999998</v>
      </c>
      <c r="E127" s="15">
        <f>SUM(E115:E126)</f>
        <v>-2847.5500545472946</v>
      </c>
    </row>
    <row r="131" spans="1:7">
      <c r="A131" t="s">
        <v>90</v>
      </c>
    </row>
    <row r="132" spans="1:7">
      <c r="A132" s="10" t="s">
        <v>91</v>
      </c>
    </row>
    <row r="133" spans="1:7">
      <c r="A133" t="s">
        <v>83</v>
      </c>
      <c r="B133">
        <v>1000</v>
      </c>
      <c r="D133" t="s">
        <v>84</v>
      </c>
    </row>
    <row r="134" spans="1:7">
      <c r="A134" t="s">
        <v>72</v>
      </c>
      <c r="B134" s="5">
        <v>0.1</v>
      </c>
    </row>
    <row r="135" spans="1:7">
      <c r="A135" t="s">
        <v>85</v>
      </c>
      <c r="B135">
        <v>2</v>
      </c>
    </row>
    <row r="136" spans="1:7">
      <c r="A136" t="s">
        <v>86</v>
      </c>
      <c r="B136">
        <v>1</v>
      </c>
      <c r="C136" s="10" t="s">
        <v>87</v>
      </c>
    </row>
    <row r="138" spans="1:7">
      <c r="C138" t="s">
        <v>92</v>
      </c>
    </row>
    <row r="139" spans="1:7">
      <c r="A139" s="15">
        <f>PV(B134,B135,B133,,B136)</f>
        <v>-1909.0909090909106</v>
      </c>
      <c r="C139" t="s">
        <v>93</v>
      </c>
      <c r="D139">
        <f>B133</f>
        <v>1000</v>
      </c>
    </row>
    <row r="140" spans="1:7">
      <c r="C140" t="s">
        <v>94</v>
      </c>
      <c r="D140" s="20">
        <f>-A139-B133</f>
        <v>909.0909090909106</v>
      </c>
      <c r="E140" t="str">
        <f>"f. 1 Jahr zu   "&amp;B134*100&amp;" Prozent"</f>
        <v>f. 1 Jahr zu   10 Prozent</v>
      </c>
    </row>
    <row r="143" spans="1:7" ht="15">
      <c r="A143" s="32" t="s">
        <v>157</v>
      </c>
      <c r="B143" s="32"/>
      <c r="C143" s="32"/>
      <c r="D143" s="32"/>
      <c r="E143" s="32"/>
      <c r="F143" s="32"/>
      <c r="G143" s="32"/>
    </row>
    <row r="144" spans="1:7" ht="15">
      <c r="A144" s="23"/>
      <c r="B144" s="23"/>
      <c r="C144" s="23"/>
      <c r="D144" s="23"/>
      <c r="E144" s="23"/>
      <c r="F144" s="23"/>
      <c r="G144" s="23"/>
    </row>
    <row r="145" spans="1:7" ht="15">
      <c r="A145" s="23"/>
      <c r="B145" s="23"/>
      <c r="C145" s="23"/>
      <c r="D145" s="23"/>
      <c r="E145" s="23"/>
      <c r="F145" s="23"/>
      <c r="G145" s="23"/>
    </row>
    <row r="146" spans="1:7" ht="15">
      <c r="A146" s="33" t="s">
        <v>106</v>
      </c>
      <c r="B146" s="24" t="s">
        <v>106</v>
      </c>
      <c r="C146" s="23"/>
      <c r="D146" s="23"/>
      <c r="E146" s="23"/>
      <c r="F146" s="23"/>
      <c r="G146" s="23"/>
    </row>
    <row r="147" spans="1:7" ht="15">
      <c r="A147" s="34" t="s">
        <v>147</v>
      </c>
      <c r="B147" s="25" t="s">
        <v>148</v>
      </c>
      <c r="C147" s="23"/>
      <c r="D147" s="23"/>
      <c r="E147" s="23"/>
      <c r="F147" s="23"/>
      <c r="G147" s="23"/>
    </row>
    <row r="148" spans="1:7" ht="15">
      <c r="A148" s="34" t="s">
        <v>149</v>
      </c>
      <c r="B148" s="25" t="s">
        <v>150</v>
      </c>
      <c r="C148" s="23"/>
      <c r="D148" s="23"/>
      <c r="E148" s="23"/>
      <c r="F148" s="23"/>
      <c r="G148" s="23"/>
    </row>
    <row r="149" spans="1:7" ht="15">
      <c r="A149" s="34" t="s">
        <v>151</v>
      </c>
      <c r="B149" s="25" t="s">
        <v>152</v>
      </c>
      <c r="C149" s="23"/>
      <c r="D149" s="23"/>
      <c r="E149" s="23"/>
      <c r="F149" s="23"/>
      <c r="G149" s="23"/>
    </row>
    <row r="150" spans="1:7" ht="15">
      <c r="A150" s="34" t="s">
        <v>153</v>
      </c>
      <c r="B150" s="25" t="s">
        <v>150</v>
      </c>
      <c r="C150" s="23"/>
      <c r="D150" s="23"/>
      <c r="E150" s="23"/>
      <c r="F150" s="23"/>
      <c r="G150" s="23"/>
    </row>
    <row r="151" spans="1:7" ht="30">
      <c r="A151" s="33" t="s">
        <v>115</v>
      </c>
      <c r="B151" s="24" t="s">
        <v>116</v>
      </c>
      <c r="C151" s="23"/>
      <c r="D151" s="23"/>
      <c r="E151" s="23"/>
      <c r="F151" s="23"/>
      <c r="G151" s="23"/>
    </row>
    <row r="152" spans="1:7" ht="15" customHeight="1">
      <c r="A152" s="34" t="str">
        <f>CHOOSE(2,A147,A148,A149,A150)</f>
        <v>Zweiter</v>
      </c>
      <c r="B152" s="29" t="s">
        <v>154</v>
      </c>
      <c r="C152" s="29"/>
      <c r="D152" s="29"/>
      <c r="E152" s="23"/>
      <c r="F152" s="23"/>
      <c r="G152" s="23"/>
    </row>
    <row r="153" spans="1:7" ht="15" customHeight="1">
      <c r="A153" s="34" t="str">
        <f>CHOOSE(4,B147,B148,B149,B150)</f>
        <v>Schrauben</v>
      </c>
      <c r="B153" s="31" t="s">
        <v>155</v>
      </c>
      <c r="C153" s="31"/>
      <c r="D153" s="31"/>
      <c r="E153" s="23"/>
      <c r="F153" s="23"/>
      <c r="G153" s="23"/>
    </row>
    <row r="154" spans="1:7" ht="15">
      <c r="B154" s="23"/>
      <c r="C154" s="23"/>
      <c r="D154" s="23"/>
      <c r="E154" s="23"/>
      <c r="F154" s="23"/>
      <c r="G154" s="23"/>
    </row>
    <row r="155" spans="1:7" ht="15">
      <c r="B155" s="23"/>
      <c r="C155" s="23"/>
      <c r="D155" s="23"/>
      <c r="E155" s="23"/>
      <c r="F155" s="23"/>
      <c r="G155" s="23"/>
    </row>
    <row r="156" spans="1:7" ht="15">
      <c r="A156" t="s">
        <v>135</v>
      </c>
      <c r="B156" s="23" t="s">
        <v>136</v>
      </c>
      <c r="C156" s="23" t="s">
        <v>137</v>
      </c>
      <c r="D156" s="23" t="s">
        <v>138</v>
      </c>
      <c r="E156" s="23" t="s">
        <v>139</v>
      </c>
      <c r="F156" s="23"/>
      <c r="G156" s="23"/>
    </row>
    <row r="157" spans="1:7" ht="15">
      <c r="A157" t="s">
        <v>140</v>
      </c>
      <c r="B157" s="23">
        <v>1.3</v>
      </c>
      <c r="C157" s="23">
        <v>0</v>
      </c>
      <c r="D157" s="23">
        <v>1.5</v>
      </c>
      <c r="E157" s="23">
        <v>3</v>
      </c>
      <c r="F157" s="23"/>
      <c r="G157" s="23"/>
    </row>
    <row r="158" spans="1:7" ht="15">
      <c r="A158" t="s">
        <v>141</v>
      </c>
      <c r="B158" s="23">
        <v>2</v>
      </c>
      <c r="C158" s="23">
        <v>0.8</v>
      </c>
      <c r="D158" s="23">
        <v>4</v>
      </c>
      <c r="E158" s="23">
        <v>2.5</v>
      </c>
      <c r="F158" s="23"/>
      <c r="G158" s="23"/>
    </row>
    <row r="159" spans="1:7" ht="15">
      <c r="A159" t="s">
        <v>142</v>
      </c>
      <c r="B159" s="23">
        <v>56</v>
      </c>
      <c r="C159" s="23">
        <v>44</v>
      </c>
      <c r="D159" s="23">
        <v>40</v>
      </c>
      <c r="E159" s="23">
        <v>38</v>
      </c>
      <c r="F159" s="23"/>
      <c r="G159" s="23"/>
    </row>
    <row r="160" spans="1:7" ht="15">
      <c r="A160" t="s">
        <v>143</v>
      </c>
      <c r="B160" s="23">
        <v>54</v>
      </c>
      <c r="C160" s="23">
        <v>34</v>
      </c>
      <c r="D160" s="23">
        <v>38</v>
      </c>
      <c r="E160" s="23">
        <v>77</v>
      </c>
      <c r="F160" s="23"/>
      <c r="G160" s="23"/>
    </row>
    <row r="161" spans="1:7" ht="15">
      <c r="A161" t="s">
        <v>144</v>
      </c>
      <c r="B161" s="23">
        <v>4</v>
      </c>
      <c r="C161" s="23">
        <v>6</v>
      </c>
      <c r="D161" s="23">
        <v>8</v>
      </c>
      <c r="E161" s="23">
        <v>1</v>
      </c>
      <c r="F161" s="23"/>
      <c r="G161" s="23"/>
    </row>
    <row r="162" spans="1:7" ht="15">
      <c r="A162" t="s">
        <v>145</v>
      </c>
      <c r="B162" s="23">
        <v>0</v>
      </c>
      <c r="C162" s="23">
        <v>33</v>
      </c>
      <c r="D162" s="23">
        <v>4</v>
      </c>
      <c r="E162" s="23">
        <v>12</v>
      </c>
      <c r="F162" s="23"/>
      <c r="G162" s="23"/>
    </row>
    <row r="163" spans="1:7" ht="15">
      <c r="A163" t="s">
        <v>115</v>
      </c>
      <c r="B163" s="23" t="s">
        <v>116</v>
      </c>
      <c r="C163" s="23"/>
      <c r="D163" s="23"/>
      <c r="E163" s="23"/>
      <c r="F163" s="23"/>
      <c r="G163" s="23"/>
    </row>
    <row r="164" spans="1:7" ht="15" customHeight="1">
      <c r="A164">
        <f>SUMIFS(B157:E158,B159:E160,"&gt;=40",B161:E162,"&lt;10")</f>
        <v>4.8</v>
      </c>
      <c r="B164" s="27" t="s">
        <v>146</v>
      </c>
      <c r="C164" s="27"/>
      <c r="D164" s="27"/>
      <c r="E164" s="27"/>
      <c r="F164" s="23"/>
      <c r="G164" s="23"/>
    </row>
    <row r="165" spans="1:7" ht="15">
      <c r="B165" s="23"/>
      <c r="C165" s="23"/>
      <c r="D165" s="23"/>
      <c r="E165" s="23"/>
      <c r="F165" s="23"/>
      <c r="G165" s="23"/>
    </row>
    <row r="166" spans="1:7" ht="15">
      <c r="A166" t="s">
        <v>156</v>
      </c>
      <c r="B166" s="23"/>
      <c r="C166" s="23"/>
      <c r="D166" s="23"/>
      <c r="E166" s="23"/>
      <c r="F166" s="23"/>
      <c r="G166" s="23"/>
    </row>
    <row r="167" spans="1:7" ht="15">
      <c r="B167" s="23"/>
      <c r="C167" s="23"/>
      <c r="D167" s="23"/>
      <c r="E167" s="23"/>
      <c r="F167" s="23"/>
      <c r="G167" s="23"/>
    </row>
    <row r="168" spans="1:7" ht="15">
      <c r="A168" s="33" t="s">
        <v>108</v>
      </c>
      <c r="B168" s="24" t="s">
        <v>107</v>
      </c>
      <c r="C168" s="23"/>
      <c r="D168" s="23"/>
      <c r="E168" s="23"/>
      <c r="F168" s="23"/>
      <c r="G168" s="23"/>
    </row>
    <row r="169" spans="1:7" ht="15">
      <c r="A169" s="35">
        <v>39722</v>
      </c>
      <c r="B169" s="31" t="s">
        <v>128</v>
      </c>
      <c r="C169" s="31"/>
      <c r="D169" s="31"/>
      <c r="E169" s="23"/>
      <c r="F169" s="23"/>
      <c r="G169" s="23"/>
    </row>
    <row r="170" spans="1:7" ht="15">
      <c r="A170" s="35">
        <v>39873</v>
      </c>
      <c r="B170" s="31" t="s">
        <v>129</v>
      </c>
      <c r="C170" s="31"/>
      <c r="D170" s="31"/>
      <c r="E170" s="23"/>
      <c r="F170" s="23" t="s">
        <v>134</v>
      </c>
      <c r="G170" s="23"/>
    </row>
    <row r="171" spans="1:7" ht="15">
      <c r="A171" s="35">
        <v>39778</v>
      </c>
      <c r="B171" s="25" t="s">
        <v>130</v>
      </c>
      <c r="C171" s="23"/>
      <c r="D171" s="23"/>
      <c r="E171" s="23"/>
      <c r="F171" s="23"/>
      <c r="G171" s="23"/>
    </row>
    <row r="172" spans="1:7" ht="15">
      <c r="A172" s="35">
        <v>39786</v>
      </c>
      <c r="B172" s="25" t="s">
        <v>130</v>
      </c>
      <c r="C172" s="23"/>
      <c r="D172" s="23"/>
      <c r="E172" s="23"/>
      <c r="F172" s="23"/>
      <c r="G172" s="23"/>
    </row>
    <row r="173" spans="1:7" ht="15">
      <c r="A173" s="35">
        <v>39834</v>
      </c>
      <c r="B173" s="25" t="s">
        <v>130</v>
      </c>
      <c r="C173" s="23"/>
      <c r="D173" s="23"/>
      <c r="E173" s="23"/>
      <c r="F173" s="23"/>
      <c r="G173" s="23"/>
    </row>
    <row r="174" spans="1:7" ht="30">
      <c r="A174" s="33" t="s">
        <v>115</v>
      </c>
      <c r="B174" s="24" t="s">
        <v>116</v>
      </c>
      <c r="C174" s="23"/>
      <c r="D174" s="23"/>
      <c r="E174" s="23"/>
      <c r="F174" s="23"/>
      <c r="G174" s="23"/>
    </row>
    <row r="175" spans="1:7" ht="15" customHeight="1">
      <c r="A175" s="34">
        <f>NETWORKDAYS(A169,A170)</f>
        <v>108</v>
      </c>
      <c r="B175" s="29" t="s">
        <v>131</v>
      </c>
      <c r="G175" s="23"/>
    </row>
    <row r="176" spans="1:7" ht="15" customHeight="1">
      <c r="A176" s="34">
        <f>NETWORKDAYS(A169,A170,A171)</f>
        <v>107</v>
      </c>
      <c r="B176" s="29" t="s">
        <v>132</v>
      </c>
      <c r="C176" s="29"/>
      <c r="D176" s="29"/>
      <c r="E176" s="28"/>
      <c r="F176" s="23"/>
      <c r="G176" s="23"/>
    </row>
    <row r="177" spans="1:7" ht="15">
      <c r="A177" s="34">
        <f>NETWORKDAYS(A169,A170,A171:A173)</f>
        <v>105</v>
      </c>
      <c r="B177" s="29" t="s">
        <v>133</v>
      </c>
      <c r="C177" s="29"/>
      <c r="D177" s="29"/>
      <c r="E177" s="28"/>
      <c r="F177" s="23"/>
      <c r="G177" s="23"/>
    </row>
    <row r="178" spans="1:7" ht="15">
      <c r="B178" s="23"/>
      <c r="C178" s="23"/>
      <c r="D178" s="23"/>
      <c r="E178" s="23"/>
      <c r="F178" s="23"/>
      <c r="G178" s="23"/>
    </row>
    <row r="179" spans="1:7" ht="15">
      <c r="A179" s="33" t="s">
        <v>108</v>
      </c>
      <c r="B179" s="26"/>
      <c r="C179" s="23"/>
      <c r="D179" s="23"/>
      <c r="E179" s="23"/>
      <c r="F179" s="23"/>
      <c r="G179" s="23"/>
    </row>
    <row r="180" spans="1:7" ht="15">
      <c r="A180" s="35">
        <v>39448</v>
      </c>
      <c r="B180" s="26"/>
      <c r="C180" s="23"/>
      <c r="D180" s="23"/>
      <c r="E180" s="23"/>
      <c r="F180" s="23"/>
      <c r="G180" s="23"/>
    </row>
    <row r="181" spans="1:7" ht="30">
      <c r="A181" s="33" t="s">
        <v>115</v>
      </c>
      <c r="B181" s="24" t="s">
        <v>116</v>
      </c>
      <c r="C181" s="23"/>
      <c r="D181" s="23"/>
      <c r="E181" s="23"/>
      <c r="F181" s="23"/>
      <c r="G181" s="23"/>
    </row>
    <row r="182" spans="1:7" ht="15">
      <c r="A182" s="35">
        <f>EOMONTH(A180,1)</f>
        <v>39507</v>
      </c>
      <c r="B182" s="29" t="s">
        <v>126</v>
      </c>
      <c r="C182" s="29"/>
      <c r="D182" s="29"/>
      <c r="E182" s="23"/>
      <c r="F182" s="23"/>
      <c r="G182" s="23"/>
    </row>
    <row r="183" spans="1:7" ht="15">
      <c r="A183" s="35">
        <f>EOMONTH(A180,-3)</f>
        <v>39386</v>
      </c>
      <c r="B183" s="29" t="s">
        <v>127</v>
      </c>
      <c r="C183" s="29"/>
      <c r="D183" s="29"/>
      <c r="E183" s="23"/>
      <c r="F183" s="23"/>
      <c r="G183" s="23"/>
    </row>
    <row r="184" spans="1:7" ht="15">
      <c r="B184" s="23"/>
      <c r="C184" s="23"/>
      <c r="D184" s="23"/>
      <c r="E184" s="23"/>
      <c r="F184" s="23"/>
      <c r="G184" s="23"/>
    </row>
    <row r="185" spans="1:7" ht="15">
      <c r="B185" s="23"/>
      <c r="C185" s="23"/>
      <c r="D185" s="23"/>
      <c r="E185" s="23"/>
      <c r="F185" s="23"/>
      <c r="G185" s="23"/>
    </row>
    <row r="186" spans="1:7" ht="15">
      <c r="B186" s="23"/>
      <c r="C186" s="23"/>
      <c r="D186" s="23"/>
      <c r="E186" s="23"/>
      <c r="F186" s="23"/>
      <c r="G186" s="23"/>
    </row>
    <row r="187" spans="1:7" ht="15">
      <c r="B187" s="23"/>
      <c r="C187" s="23"/>
      <c r="D187" s="23"/>
      <c r="E187" s="23"/>
      <c r="F187" s="23"/>
      <c r="G187" s="23"/>
    </row>
    <row r="188" spans="1:7" ht="15">
      <c r="A188" s="33" t="s">
        <v>106</v>
      </c>
      <c r="B188" s="26"/>
      <c r="C188" s="23"/>
      <c r="D188" s="23"/>
      <c r="E188" s="23"/>
      <c r="F188" s="23"/>
      <c r="G188" s="23"/>
    </row>
    <row r="189" spans="1:7" ht="15">
      <c r="A189" s="35">
        <v>39516</v>
      </c>
      <c r="B189" s="26"/>
      <c r="C189" s="23"/>
      <c r="D189" s="23"/>
      <c r="E189" s="23"/>
      <c r="F189" s="23"/>
      <c r="G189" s="23"/>
    </row>
    <row r="190" spans="1:7" ht="30">
      <c r="A190" s="33" t="s">
        <v>115</v>
      </c>
      <c r="B190" s="24" t="s">
        <v>116</v>
      </c>
      <c r="C190" s="23"/>
      <c r="D190" s="23"/>
      <c r="E190" s="23"/>
      <c r="F190" s="23"/>
      <c r="G190" s="23"/>
    </row>
    <row r="191" spans="1:7" ht="15">
      <c r="A191" s="34">
        <f>WEEKNUM(A189,1)</f>
        <v>11</v>
      </c>
      <c r="B191" s="29" t="s">
        <v>124</v>
      </c>
      <c r="C191" s="29"/>
      <c r="D191" s="29"/>
      <c r="E191" s="23"/>
      <c r="F191" s="23"/>
      <c r="G191" s="23"/>
    </row>
    <row r="192" spans="1:7" ht="15">
      <c r="A192" s="34">
        <f>WEEKNUM(A189,2)</f>
        <v>10</v>
      </c>
      <c r="B192" s="29" t="s">
        <v>125</v>
      </c>
      <c r="C192" s="29"/>
      <c r="D192" s="29"/>
      <c r="E192" s="23"/>
      <c r="F192" s="23"/>
      <c r="G192" s="23"/>
    </row>
    <row r="193" spans="1:9" ht="15">
      <c r="B193" s="23"/>
      <c r="C193" s="23"/>
      <c r="D193" s="23"/>
      <c r="E193" s="23"/>
      <c r="F193" s="23"/>
      <c r="G193" s="23"/>
    </row>
    <row r="194" spans="1:9" ht="15">
      <c r="A194" t="str">
        <f ca="1">INFO("system")</f>
        <v>pcdos</v>
      </c>
      <c r="B194" s="23" t="s">
        <v>158</v>
      </c>
      <c r="C194" s="23"/>
      <c r="D194" s="23"/>
      <c r="E194" s="23"/>
      <c r="F194" s="23"/>
      <c r="G194" s="23"/>
    </row>
    <row r="195" spans="1:9" ht="15">
      <c r="B195" s="23"/>
      <c r="C195" s="23"/>
      <c r="D195" s="23"/>
      <c r="E195" s="23"/>
      <c r="F195" s="23"/>
      <c r="G195" s="23"/>
    </row>
    <row r="196" spans="1:9" ht="15">
      <c r="A196" t="s">
        <v>123</v>
      </c>
      <c r="B196" s="23"/>
      <c r="C196" s="23"/>
      <c r="D196" s="23"/>
      <c r="E196" s="23"/>
      <c r="F196" s="23"/>
      <c r="G196" s="23"/>
    </row>
    <row r="197" spans="1:9" ht="15">
      <c r="A197" t="str">
        <f>PROPER(A196)</f>
        <v>Hallo Freund Wie Geht'S</v>
      </c>
      <c r="B197" s="23"/>
      <c r="C197" s="23"/>
      <c r="D197" s="23"/>
      <c r="E197" s="23"/>
      <c r="F197" s="23"/>
      <c r="G197" s="23"/>
    </row>
    <row r="198" spans="1:9" ht="15">
      <c r="B198" s="23"/>
      <c r="C198" s="23"/>
      <c r="D198" s="23"/>
      <c r="E198" s="23"/>
      <c r="F198" s="23"/>
      <c r="G198" s="23"/>
    </row>
    <row r="199" spans="1:9" ht="15">
      <c r="B199" s="23"/>
      <c r="C199" s="23"/>
      <c r="D199" s="23"/>
      <c r="E199" s="23"/>
      <c r="F199" s="23"/>
      <c r="G199" s="23"/>
    </row>
    <row r="200" spans="1:9" ht="15">
      <c r="A200" t="s">
        <v>122</v>
      </c>
      <c r="B200" s="23"/>
      <c r="C200" s="23"/>
      <c r="D200" s="23"/>
      <c r="E200" s="23"/>
      <c r="F200" s="23"/>
      <c r="G200" s="23"/>
    </row>
    <row r="201" spans="1:9" ht="25.5">
      <c r="A201" s="34" t="str">
        <f>TRIM(A200)</f>
        <v>Gewinn im ersten Quartal </v>
      </c>
      <c r="B201" s="29" t="s">
        <v>121</v>
      </c>
      <c r="C201" s="29"/>
      <c r="D201" s="29"/>
      <c r="E201" s="23"/>
      <c r="F201" s="23"/>
      <c r="G201" s="23"/>
    </row>
    <row r="202" spans="1:9" ht="15">
      <c r="B202" s="23"/>
      <c r="C202" s="23"/>
      <c r="D202" s="23"/>
      <c r="E202" s="23"/>
      <c r="F202" s="23"/>
      <c r="G202" s="23"/>
    </row>
    <row r="203" spans="1:9" ht="15">
      <c r="B203" s="23"/>
      <c r="C203" s="23"/>
      <c r="D203" s="23"/>
      <c r="E203" s="23"/>
      <c r="F203" s="23"/>
      <c r="G203" s="23"/>
    </row>
    <row r="204" spans="1:9" ht="15">
      <c r="A204" s="33" t="s">
        <v>108</v>
      </c>
      <c r="B204" s="26"/>
      <c r="C204" s="23"/>
      <c r="D204" s="23"/>
      <c r="E204" s="23"/>
      <c r="F204" s="23"/>
      <c r="G204" s="23"/>
    </row>
    <row r="205" spans="1:9" ht="15">
      <c r="A205" s="35">
        <v>39478</v>
      </c>
      <c r="B205" s="26"/>
      <c r="C205" s="23"/>
      <c r="D205" s="23"/>
      <c r="E205" s="23"/>
      <c r="F205" s="23"/>
      <c r="G205" s="23"/>
    </row>
    <row r="206" spans="1:9" ht="30">
      <c r="A206" s="33" t="s">
        <v>115</v>
      </c>
      <c r="B206" s="24" t="s">
        <v>116</v>
      </c>
      <c r="C206" s="23"/>
      <c r="D206" s="23"/>
      <c r="E206" s="23"/>
      <c r="F206" s="23"/>
      <c r="G206" s="23"/>
    </row>
    <row r="207" spans="1:9" ht="15">
      <c r="A207" s="35">
        <f>EDATE(A205,1)</f>
        <v>39507</v>
      </c>
      <c r="B207" s="29" t="s">
        <v>117</v>
      </c>
      <c r="D207" s="23"/>
      <c r="E207" s="23"/>
      <c r="F207" s="23"/>
      <c r="G207" s="23"/>
      <c r="I207" s="23" t="s">
        <v>120</v>
      </c>
    </row>
    <row r="208" spans="1:9" ht="15">
      <c r="A208" s="35">
        <f>EDATE(A205,-1)</f>
        <v>39447</v>
      </c>
      <c r="B208" s="29" t="s">
        <v>118</v>
      </c>
      <c r="C208" s="23"/>
      <c r="D208" s="23"/>
      <c r="E208" s="23"/>
      <c r="F208" s="23"/>
      <c r="G208" s="23"/>
    </row>
    <row r="209" spans="1:7" ht="15">
      <c r="A209" s="35">
        <f>EDATE(A205,2)</f>
        <v>39538</v>
      </c>
      <c r="B209" s="29" t="s">
        <v>119</v>
      </c>
      <c r="C209" s="23"/>
      <c r="D209" s="23"/>
      <c r="E209" s="23"/>
      <c r="F209" s="23"/>
      <c r="G209" s="23"/>
    </row>
    <row r="210" spans="1:7" ht="15">
      <c r="B210" s="23"/>
      <c r="C210" s="23"/>
      <c r="D210" s="23"/>
      <c r="E210" s="23"/>
      <c r="F210" s="23"/>
      <c r="G210" s="23"/>
    </row>
    <row r="211" spans="1:7" ht="15">
      <c r="B211" s="23"/>
      <c r="C211" s="23"/>
      <c r="D211" s="23"/>
      <c r="E211" s="23"/>
      <c r="F211" s="23"/>
      <c r="G211" s="23"/>
    </row>
    <row r="212" spans="1:7" ht="15">
      <c r="A212" s="33" t="s">
        <v>108</v>
      </c>
      <c r="B212" s="24" t="s">
        <v>107</v>
      </c>
      <c r="C212" s="23"/>
      <c r="D212" s="23"/>
      <c r="E212" s="23"/>
      <c r="F212" s="23"/>
      <c r="G212" s="23"/>
    </row>
    <row r="213" spans="1:7" ht="30">
      <c r="A213" s="35">
        <v>39722</v>
      </c>
      <c r="B213" s="25" t="s">
        <v>109</v>
      </c>
      <c r="C213" s="23"/>
      <c r="D213" s="23"/>
      <c r="E213" s="23"/>
      <c r="F213" s="23"/>
      <c r="G213" s="23"/>
    </row>
    <row r="214" spans="1:7" ht="15">
      <c r="A214" s="34">
        <v>151</v>
      </c>
      <c r="B214" s="25" t="s">
        <v>110</v>
      </c>
      <c r="C214" s="23"/>
      <c r="D214" s="23"/>
      <c r="E214" s="23"/>
      <c r="F214" s="23"/>
      <c r="G214" s="23"/>
    </row>
    <row r="215" spans="1:7" ht="15">
      <c r="A215" s="35">
        <v>39778</v>
      </c>
      <c r="B215" s="25" t="s">
        <v>111</v>
      </c>
      <c r="C215" s="23"/>
      <c r="D215" s="23"/>
      <c r="E215" s="23"/>
      <c r="F215" s="23"/>
      <c r="G215" s="23"/>
    </row>
    <row r="216" spans="1:7" ht="15">
      <c r="A216" s="35">
        <v>39786</v>
      </c>
      <c r="B216" s="25" t="s">
        <v>111</v>
      </c>
      <c r="C216" s="23"/>
      <c r="D216" s="23"/>
      <c r="E216" s="23"/>
      <c r="F216" s="23"/>
      <c r="G216" s="23"/>
    </row>
    <row r="217" spans="1:7" ht="15">
      <c r="A217" s="35">
        <v>39834</v>
      </c>
      <c r="B217" s="25" t="s">
        <v>111</v>
      </c>
      <c r="C217" s="23"/>
      <c r="D217" s="23"/>
      <c r="E217" s="23"/>
      <c r="F217" s="23"/>
      <c r="G217" s="23"/>
    </row>
    <row r="218" spans="1:7" ht="15">
      <c r="B218" s="23"/>
      <c r="C218" s="23"/>
      <c r="D218" s="23"/>
      <c r="E218" s="23"/>
      <c r="F218" s="23"/>
      <c r="G218" s="23"/>
    </row>
    <row r="219" spans="1:7" ht="15">
      <c r="A219" s="2">
        <f>WORKDAY(A213,A214,A215:A217)</f>
        <v>39938</v>
      </c>
      <c r="B219" s="23" t="s">
        <v>112</v>
      </c>
      <c r="C219" s="23"/>
      <c r="D219" s="23"/>
      <c r="E219" s="23"/>
      <c r="F219" s="23"/>
      <c r="G219" s="23"/>
    </row>
    <row r="220" spans="1:7" ht="15">
      <c r="B220" s="23" t="s">
        <v>113</v>
      </c>
      <c r="C220" s="23"/>
      <c r="D220" s="23"/>
      <c r="E220" s="23"/>
      <c r="F220" s="23"/>
      <c r="G220" s="23"/>
    </row>
    <row r="221" spans="1:7" ht="15">
      <c r="B221" s="23" t="s">
        <v>114</v>
      </c>
      <c r="C221" s="23"/>
      <c r="D221" s="23"/>
      <c r="E221" s="23"/>
      <c r="F221" s="23"/>
      <c r="G221" s="23"/>
    </row>
  </sheetData>
  <mergeCells count="11">
    <mergeCell ref="B169:D169"/>
    <mergeCell ref="B170:D170"/>
    <mergeCell ref="A143:G143"/>
    <mergeCell ref="A87:F87"/>
    <mergeCell ref="A54:F54"/>
    <mergeCell ref="A63:F63"/>
    <mergeCell ref="A4:F4"/>
    <mergeCell ref="A24:F24"/>
    <mergeCell ref="A39:F39"/>
    <mergeCell ref="A51:F51"/>
    <mergeCell ref="B153:D153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rab</vt:lpstr>
    </vt:vector>
  </TitlesOfParts>
  <Company>rsbk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hhadmin</cp:lastModifiedBy>
  <dcterms:created xsi:type="dcterms:W3CDTF">2006-01-10T19:33:28Z</dcterms:created>
  <dcterms:modified xsi:type="dcterms:W3CDTF">2010-05-26T05:37:57Z</dcterms:modified>
</cp:coreProperties>
</file>