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795"/>
  </bookViews>
  <sheets>
    <sheet name="Spesen" sheetId="1" r:id="rId1"/>
    <sheet name="P" sheetId="2" state="hidden" r:id="rId2"/>
    <sheet name="NR" sheetId="3" r:id="rId3"/>
  </sheets>
  <calcPr calcId="125725"/>
</workbook>
</file>

<file path=xl/calcChain.xml><?xml version="1.0" encoding="utf-8"?>
<calcChain xmlns="http://schemas.openxmlformats.org/spreadsheetml/2006/main">
  <c r="E41" i="2"/>
  <c r="G43" s="1"/>
  <c r="J43"/>
  <c r="F41" i="1"/>
  <c r="H43" i="2" l="1"/>
  <c r="D44" s="1"/>
  <c r="D46" s="1"/>
  <c r="D46" i="1" s="1"/>
  <c r="I43" i="2"/>
  <c r="C47" s="1"/>
  <c r="E57" l="1"/>
  <c r="C47" i="1"/>
  <c r="H51" i="2"/>
  <c r="H51" i="1" s="1"/>
  <c r="H50" i="2"/>
  <c r="H50" i="1" s="1"/>
  <c r="D47" i="2"/>
  <c r="D47" i="1" s="1"/>
  <c r="C46" i="2"/>
  <c r="C46" i="1" s="1"/>
  <c r="E46" i="2"/>
  <c r="E46" i="1" s="1"/>
  <c r="E47" i="2"/>
  <c r="E47" i="1" s="1"/>
  <c r="C51" i="2"/>
  <c r="C51" i="1" s="1"/>
  <c r="C54" s="1"/>
  <c r="F44" i="2"/>
  <c r="F47" s="1"/>
  <c r="H44"/>
  <c r="H47" s="1"/>
  <c r="B66" s="1"/>
  <c r="E52"/>
  <c r="D63"/>
  <c r="F56"/>
  <c r="B64" s="1"/>
  <c r="F43"/>
  <c r="B33"/>
  <c r="D31" s="1"/>
  <c r="H32"/>
  <c r="D32"/>
  <c r="H31"/>
  <c r="G29"/>
  <c r="G12"/>
  <c r="E12"/>
  <c r="D12"/>
  <c r="D11"/>
  <c r="C6"/>
  <c r="C5"/>
  <c r="C4"/>
  <c r="C3"/>
  <c r="F43" i="1"/>
  <c r="H32"/>
  <c r="H31"/>
  <c r="H33" s="1"/>
  <c r="B33"/>
  <c r="D31" s="1"/>
  <c r="G29"/>
  <c r="G12"/>
  <c r="E12"/>
  <c r="D12"/>
  <c r="D11"/>
  <c r="C4"/>
  <c r="C5"/>
  <c r="C6"/>
  <c r="C3"/>
  <c r="I32" i="2" l="1"/>
  <c r="H33"/>
  <c r="I31" s="1"/>
  <c r="I33" s="1"/>
  <c r="C7"/>
  <c r="D33"/>
  <c r="E63"/>
  <c r="K63"/>
  <c r="D66"/>
  <c r="F57"/>
  <c r="G57" s="1"/>
  <c r="B63"/>
  <c r="E52" i="1"/>
  <c r="F54" s="1"/>
  <c r="A49" i="2"/>
  <c r="A49" i="1" s="1"/>
  <c r="D64" i="2"/>
  <c r="C73"/>
  <c r="E56"/>
  <c r="G56" s="1"/>
  <c r="A56"/>
  <c r="C54"/>
  <c r="A57"/>
  <c r="E73"/>
  <c r="F46"/>
  <c r="C74" s="1"/>
  <c r="F47" i="1"/>
  <c r="B57" i="2"/>
  <c r="F54"/>
  <c r="E74"/>
  <c r="I32" i="1"/>
  <c r="I31"/>
  <c r="C7"/>
  <c r="D32"/>
  <c r="D33" s="1"/>
  <c r="C63" i="2" l="1"/>
  <c r="C64" s="1"/>
  <c r="C65" s="1"/>
  <c r="C66" s="1"/>
  <c r="C67" s="1"/>
  <c r="J63"/>
  <c r="K64"/>
  <c r="K65" s="1"/>
  <c r="C75"/>
  <c r="A58"/>
  <c r="C56" s="1"/>
  <c r="E64"/>
  <c r="E65" s="1"/>
  <c r="E66" s="1"/>
  <c r="E67" s="1"/>
  <c r="E75"/>
  <c r="F46" i="1"/>
  <c r="B56" i="2"/>
  <c r="G58"/>
  <c r="H57" s="1"/>
  <c r="D69" s="1"/>
  <c r="I33" i="1"/>
  <c r="K66" i="2" l="1"/>
  <c r="K67" s="1"/>
  <c r="J64"/>
  <c r="J65" s="1"/>
  <c r="E69"/>
  <c r="K69"/>
  <c r="D56" i="1"/>
  <c r="B68" i="2"/>
  <c r="C57"/>
  <c r="D68" s="1"/>
  <c r="H56"/>
  <c r="H58" s="1"/>
  <c r="J67" l="1"/>
  <c r="J66"/>
  <c r="E68"/>
  <c r="E70" s="1"/>
  <c r="K68"/>
  <c r="K70" s="1"/>
  <c r="C68"/>
  <c r="J68"/>
  <c r="C58"/>
  <c r="D57" i="1"/>
  <c r="I56"/>
  <c r="I57"/>
  <c r="B69" i="2"/>
  <c r="C69" l="1"/>
  <c r="C70" s="1"/>
  <c r="J69"/>
  <c r="J70" s="1"/>
  <c r="E76"/>
  <c r="E78" s="1"/>
  <c r="D79" i="1" s="1"/>
  <c r="E71"/>
  <c r="C76" i="2" l="1"/>
  <c r="C78" s="1"/>
  <c r="B79" i="1" s="1"/>
  <c r="C71"/>
</calcChain>
</file>

<file path=xl/sharedStrings.xml><?xml version="1.0" encoding="utf-8"?>
<sst xmlns="http://schemas.openxmlformats.org/spreadsheetml/2006/main" count="250" uniqueCount="119">
  <si>
    <t>Verteilungsrechnung</t>
  </si>
  <si>
    <t>Hilfen:</t>
  </si>
  <si>
    <t>Umsatz</t>
  </si>
  <si>
    <t>Anteil</t>
  </si>
  <si>
    <t>G13</t>
  </si>
  <si>
    <t>Hilfetext Mathe</t>
  </si>
  <si>
    <t>1. Quartal</t>
  </si>
  <si>
    <t>Video</t>
  </si>
  <si>
    <t>2. Quartal</t>
  </si>
  <si>
    <t>3. Quartal</t>
  </si>
  <si>
    <t>4. Quartal</t>
  </si>
  <si>
    <t>Umsatz 2001</t>
  </si>
  <si>
    <t>Umsatz 2002</t>
  </si>
  <si>
    <t>Umsatz ist auf ?-Prozent gesunken</t>
  </si>
  <si>
    <t>Umsatz um ?-Prozent gesunken</t>
  </si>
  <si>
    <t>Bsp: Spesen</t>
  </si>
  <si>
    <t>Bruttogewicht = Nettogewicht + Tara (absolut o. v. Bruttogewicht)</t>
  </si>
  <si>
    <t>Bsp:</t>
  </si>
  <si>
    <t>Gewichtsspesen</t>
  </si>
  <si>
    <t>Wertspesen</t>
  </si>
  <si>
    <t>Bruttogew</t>
  </si>
  <si>
    <t>Tara</t>
  </si>
  <si>
    <t>Anteil in €</t>
  </si>
  <si>
    <t>LEP</t>
  </si>
  <si>
    <t>Rab</t>
  </si>
  <si>
    <t>ZEP</t>
  </si>
  <si>
    <t>Preisliste gültig bis:</t>
  </si>
  <si>
    <t>Artikelnr</t>
  </si>
  <si>
    <t>Artikelbez</t>
  </si>
  <si>
    <t>Einzelpreis</t>
  </si>
  <si>
    <t>Rabatt</t>
  </si>
  <si>
    <t>K1015</t>
  </si>
  <si>
    <t>K1027</t>
  </si>
  <si>
    <t>Skotage</t>
  </si>
  <si>
    <t>Skosatz</t>
  </si>
  <si>
    <t>Nettotage</t>
  </si>
  <si>
    <t>Frachtpauschale</t>
  </si>
  <si>
    <t>Wir bestellen:</t>
  </si>
  <si>
    <t>Stk</t>
  </si>
  <si>
    <t>Dafür wird eine Versicherungspauschale von :</t>
  </si>
  <si>
    <t>berechnet</t>
  </si>
  <si>
    <t>Prozent/€</t>
  </si>
  <si>
    <t xml:space="preserve"> ListenEP</t>
  </si>
  <si>
    <t>-Liefrabatt</t>
  </si>
  <si>
    <t>=ZIelEP</t>
  </si>
  <si>
    <t>-Skonto</t>
  </si>
  <si>
    <t>=BarEP</t>
  </si>
  <si>
    <t>+Gewichtsspesen</t>
  </si>
  <si>
    <t>+Wertspesen</t>
  </si>
  <si>
    <t>=Einstandpreis</t>
  </si>
  <si>
    <t>EP/kg</t>
  </si>
  <si>
    <t>Preis/kg</t>
  </si>
  <si>
    <t>auch im Internet je Kg!</t>
  </si>
  <si>
    <t>Grundformel</t>
  </si>
  <si>
    <t>ohne Vorzeichen</t>
  </si>
  <si>
    <t>Alternative</t>
  </si>
  <si>
    <r>
      <rPr>
        <sz val="11"/>
        <color rgb="FFFF0000"/>
        <rFont val="Calibri"/>
        <family val="2"/>
        <scheme val="minor"/>
      </rPr>
      <t>Gewichtsspesen(Fracht+An</t>
    </r>
    <r>
      <rPr>
        <sz val="11"/>
        <color theme="1"/>
        <rFont val="Calibri"/>
        <family val="2"/>
        <scheme val="minor"/>
      </rPr>
      <t xml:space="preserve">-/Abfahrt etc) werden vom </t>
    </r>
    <r>
      <rPr>
        <sz val="11"/>
        <color rgb="FFFF0000"/>
        <rFont val="Calibri"/>
        <family val="2"/>
        <scheme val="minor"/>
      </rPr>
      <t>Bruttogewicht</t>
    </r>
    <r>
      <rPr>
        <sz val="11"/>
        <color theme="1"/>
        <rFont val="Calibri"/>
        <family val="2"/>
        <scheme val="minor"/>
      </rPr>
      <t xml:space="preserve"> berechnet.</t>
    </r>
  </si>
  <si>
    <t>Bruttogew = 100%!!!</t>
  </si>
  <si>
    <r>
      <t xml:space="preserve">Der </t>
    </r>
    <r>
      <rPr>
        <sz val="11"/>
        <color rgb="FFFF0000"/>
        <rFont val="Calibri"/>
        <family val="2"/>
        <scheme val="minor"/>
      </rPr>
      <t xml:space="preserve">Bezugspreis </t>
    </r>
    <r>
      <rPr>
        <b/>
        <sz val="11"/>
        <color rgb="FFFF0000"/>
        <rFont val="Calibri"/>
        <family val="2"/>
        <scheme val="minor"/>
      </rPr>
      <t>je Kg</t>
    </r>
    <r>
      <rPr>
        <sz val="11"/>
        <color theme="1"/>
        <rFont val="Calibri"/>
        <family val="2"/>
        <scheme val="minor"/>
      </rPr>
      <t xml:space="preserve"> wird </t>
    </r>
    <r>
      <rPr>
        <sz val="11"/>
        <color rgb="FFFF0000"/>
        <rFont val="Calibri"/>
        <family val="2"/>
        <scheme val="minor"/>
      </rPr>
      <t>vom Nettogewicht</t>
    </r>
    <r>
      <rPr>
        <sz val="11"/>
        <color theme="1"/>
        <rFont val="Calibri"/>
        <family val="2"/>
        <scheme val="minor"/>
      </rPr>
      <t xml:space="preserve"> berechnet, da die Verpackung keine Ware ist.</t>
    </r>
  </si>
  <si>
    <r>
      <rPr>
        <sz val="11"/>
        <color rgb="FFFF0000"/>
        <rFont val="Calibri"/>
        <family val="2"/>
        <scheme val="minor"/>
      </rPr>
      <t>Wertspesen</t>
    </r>
    <r>
      <rPr>
        <sz val="11"/>
        <color theme="1"/>
        <rFont val="Calibri"/>
        <family val="2"/>
        <scheme val="minor"/>
      </rPr>
      <t xml:space="preserve">(Versicherungsprämien ;Zölle etc) werden vom </t>
    </r>
    <r>
      <rPr>
        <sz val="11"/>
        <color rgb="FFFF0000"/>
        <rFont val="Calibri"/>
        <family val="2"/>
        <scheme val="minor"/>
      </rPr>
      <t>Zieleinstandpreis(ZEP)</t>
    </r>
    <r>
      <rPr>
        <sz val="11"/>
        <color theme="1"/>
        <rFont val="Calibri"/>
        <family val="2"/>
        <scheme val="minor"/>
      </rPr>
      <t xml:space="preserve"> berechnet.</t>
    </r>
  </si>
  <si>
    <t>LEP - Lieferantenrabatt =&gt; ZEP</t>
  </si>
  <si>
    <t>Grund: da Rabatte sofort abgezogen werden, wird der Versicherungswert vom ZEP berechnet.</t>
  </si>
  <si>
    <t>Wir erhalten eine Frachtrechnung für zwei Produkte, die gemeinsam transportiert wurden!</t>
  </si>
  <si>
    <t>Der Rgnetto(also ohne MwSt) =</t>
  </si>
  <si>
    <t>aufgeteilt in:</t>
  </si>
  <si>
    <t>i.d.R als</t>
  </si>
  <si>
    <t>Gesamtgew</t>
  </si>
  <si>
    <t>(Stkgew*Me)</t>
  </si>
  <si>
    <t>Anteil der</t>
  </si>
  <si>
    <t>Verpack</t>
  </si>
  <si>
    <t>am Br. gew.</t>
  </si>
  <si>
    <t>1. Artikel</t>
  </si>
  <si>
    <t>2. Artikel</t>
  </si>
  <si>
    <t xml:space="preserve">nur zur </t>
  </si>
  <si>
    <t>Kontrolle</t>
  </si>
  <si>
    <t>addiert</t>
  </si>
  <si>
    <t>falls als</t>
  </si>
  <si>
    <t>Stkpreis</t>
  </si>
  <si>
    <t>mit Me multi</t>
  </si>
  <si>
    <t>Sie kennen nun die jeweiligen Bezugskosten für beide Artikel und können Sie in das Kalkschema jedes Art. einsetzen!</t>
  </si>
  <si>
    <t>Individuelles Bsp:</t>
  </si>
  <si>
    <t>Gebdatum:</t>
  </si>
  <si>
    <t>Art 1</t>
  </si>
  <si>
    <t>Art2</t>
  </si>
  <si>
    <t>wird erst bei:</t>
  </si>
  <si>
    <t>EP/je Kg benötigt</t>
  </si>
  <si>
    <t xml:space="preserve">es können </t>
  </si>
  <si>
    <t>auch zig</t>
  </si>
  <si>
    <t>Rabatte sein!</t>
  </si>
  <si>
    <t>Pos1</t>
  </si>
  <si>
    <t>Pos2</t>
  </si>
  <si>
    <t>Stk-EP</t>
  </si>
  <si>
    <t>Stk-kg brutto</t>
  </si>
  <si>
    <t>Stk-kg- netto</t>
  </si>
  <si>
    <t>Hilfe: Hauptsseite-&gt; Nr. 38 -&gt; STRG+F Spesen</t>
  </si>
  <si>
    <t>Der Lieferant gibt folgen Kondis:</t>
  </si>
  <si>
    <t xml:space="preserve"> aufgrund des Transportgewichts</t>
  </si>
  <si>
    <t>Da die Zwisschenergebnisse
ausgewiesen werden,
werden sie auch
jeweils kaufm gerundet!</t>
  </si>
  <si>
    <t>Einheit s. Aufgabenstellung!</t>
  </si>
  <si>
    <r>
      <t xml:space="preserve">Wie hoch ist der jeweilige </t>
    </r>
    <r>
      <rPr>
        <sz val="11"/>
        <color rgb="FFFF0000"/>
        <rFont val="Calibri"/>
        <family val="2"/>
        <scheme val="minor"/>
      </rPr>
      <t>GESAMT</t>
    </r>
    <r>
      <rPr>
        <sz val="11"/>
        <color theme="1"/>
        <rFont val="Calibri"/>
        <family val="2"/>
        <scheme val="minor"/>
      </rPr>
      <t>-EP?</t>
    </r>
  </si>
  <si>
    <t>zu Preis/je kg
Sie kaufen z.B. Kisten mit Obst
verkaufen das Obst aber nach kg</t>
  </si>
  <si>
    <r>
      <rPr>
        <sz val="11"/>
        <color rgb="FFFF0000"/>
        <rFont val="Calibri"/>
        <family val="2"/>
        <scheme val="minor"/>
      </rPr>
      <t>hier</t>
    </r>
    <r>
      <rPr>
        <sz val="11"/>
        <color theme="1"/>
        <rFont val="Calibri"/>
        <family val="2"/>
        <scheme val="minor"/>
      </rPr>
      <t xml:space="preserve"> wird bei </t>
    </r>
    <r>
      <rPr>
        <sz val="11"/>
        <color rgb="FFFF0000"/>
        <rFont val="Calibri"/>
        <family val="2"/>
        <scheme val="minor"/>
      </rPr>
      <t>Gewichten</t>
    </r>
    <r>
      <rPr>
        <sz val="11"/>
        <color theme="1"/>
        <rFont val="Calibri"/>
        <family val="2"/>
        <scheme val="minor"/>
      </rPr>
      <t xml:space="preserve"> auf </t>
    </r>
    <r>
      <rPr>
        <sz val="11"/>
        <color rgb="FFFF000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Nachkommastellen gerundet - 1 kg = 1000 g(s. jeweilige Rechneanweisung)</t>
    </r>
  </si>
  <si>
    <t>Gew. im Internet auf 2 Nachkommastellen!</t>
  </si>
  <si>
    <t>Hilfe: Hauptsseite-&gt; Nr. 38 -&gt; STRG+F -&gt; Spesen</t>
  </si>
  <si>
    <t>Jahr</t>
  </si>
  <si>
    <t>Monat</t>
  </si>
  <si>
    <t>Tag</t>
  </si>
  <si>
    <r>
      <t xml:space="preserve">Bruttogew/
</t>
    </r>
    <r>
      <rPr>
        <sz val="11"/>
        <color rgb="FFFF0000"/>
        <rFont val="Calibri"/>
        <family val="2"/>
        <scheme val="minor"/>
      </rPr>
      <t>je  Stk</t>
    </r>
  </si>
  <si>
    <t>Ihre Ergebnisse tippen oder runden - s. obige Bsps!</t>
  </si>
  <si>
    <t xml:space="preserve">Pos 1 </t>
  </si>
  <si>
    <t>Pos1 (ges.)</t>
  </si>
  <si>
    <t>Pos2 (ges.)</t>
  </si>
  <si>
    <t>Ihr Name:</t>
  </si>
  <si>
    <t>Gewichtsspesen(Fracht+An-/Abfahrt etc) werden vom Bruttogewicht berechnet.</t>
  </si>
  <si>
    <r>
      <t xml:space="preserve">Der Bezugspreis </t>
    </r>
    <r>
      <rPr>
        <b/>
        <sz val="11"/>
        <color theme="0"/>
        <rFont val="Calibri"/>
        <family val="2"/>
        <scheme val="minor"/>
      </rPr>
      <t>je Kg</t>
    </r>
    <r>
      <rPr>
        <sz val="11"/>
        <color theme="0"/>
        <rFont val="Calibri"/>
        <family val="2"/>
        <scheme val="minor"/>
      </rPr>
      <t xml:space="preserve"> wird vom Nettogewicht berechnet, da die Verpackung keine Ware ist.</t>
    </r>
  </si>
  <si>
    <t>Wertspesen(Versicherungsprämien ;Zölle etc) werden vom Zieleinstandpreis(ZEP) berechnet.</t>
  </si>
  <si>
    <t>Bruttogew
/je  Stk</t>
  </si>
  <si>
    <t>Wie hoch ist der jeweilige GESAMT-EP?</t>
  </si>
  <si>
    <t>hier wird bei Gewichten auf 3 Nachkommastellen gerundet - 1 kg = 1000 g(s. jeweilige Rechneanweisung)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</si>
</sst>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0.000"/>
    <numFmt numFmtId="165" formatCode="_-* #,##0.00\ &quot;€&quot;_-;\-* #,##0.00\ &quot;€&quot;_-;_-* &quot;-&quot;???\ &quot;€&quot;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5">
    <xf numFmtId="0" fontId="0" fillId="0" borderId="0" xfId="0"/>
    <xf numFmtId="9" fontId="0" fillId="0" borderId="0" xfId="2" applyFont="1"/>
    <xf numFmtId="10" fontId="0" fillId="0" borderId="0" xfId="2" applyNumberFormat="1" applyFont="1"/>
    <xf numFmtId="44" fontId="0" fillId="0" borderId="0" xfId="1" applyFont="1"/>
    <xf numFmtId="0" fontId="0" fillId="0" borderId="1" xfId="0" applyBorder="1"/>
    <xf numFmtId="0" fontId="0" fillId="0" borderId="2" xfId="0" applyBorder="1"/>
    <xf numFmtId="44" fontId="0" fillId="0" borderId="3" xfId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44" fontId="0" fillId="3" borderId="0" xfId="0" applyNumberFormat="1" applyFill="1"/>
    <xf numFmtId="0" fontId="0" fillId="0" borderId="0" xfId="0" applyFill="1" applyBorder="1" applyAlignment="1">
      <alignment horizontal="center"/>
    </xf>
    <xf numFmtId="44" fontId="0" fillId="3" borderId="0" xfId="1" applyFont="1" applyFill="1"/>
    <xf numFmtId="0" fontId="0" fillId="5" borderId="0" xfId="0" applyFill="1"/>
    <xf numFmtId="0" fontId="0" fillId="0" borderId="8" xfId="0" applyBorder="1"/>
    <xf numFmtId="0" fontId="0" fillId="0" borderId="14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5" borderId="0" xfId="0" applyFill="1" applyBorder="1"/>
    <xf numFmtId="0" fontId="0" fillId="5" borderId="11" xfId="0" applyFill="1" applyBorder="1"/>
    <xf numFmtId="0" fontId="0" fillId="0" borderId="12" xfId="0" applyBorder="1"/>
    <xf numFmtId="0" fontId="0" fillId="0" borderId="15" xfId="0" applyBorder="1"/>
    <xf numFmtId="0" fontId="0" fillId="0" borderId="13" xfId="0" applyBorder="1"/>
    <xf numFmtId="0" fontId="0" fillId="0" borderId="7" xfId="0" applyBorder="1"/>
    <xf numFmtId="0" fontId="0" fillId="0" borderId="0" xfId="0"/>
    <xf numFmtId="44" fontId="0" fillId="0" borderId="0" xfId="0" applyNumberFormat="1"/>
    <xf numFmtId="0" fontId="0" fillId="0" borderId="0" xfId="0" applyProtection="1">
      <protection hidden="1"/>
    </xf>
    <xf numFmtId="14" fontId="0" fillId="2" borderId="0" xfId="0" applyNumberFormat="1" applyFill="1" applyProtection="1">
      <protection locked="0"/>
    </xf>
    <xf numFmtId="0" fontId="0" fillId="0" borderId="7" xfId="0" applyBorder="1" applyProtection="1">
      <protection hidden="1"/>
    </xf>
    <xf numFmtId="0" fontId="0" fillId="5" borderId="0" xfId="0" applyFill="1" applyProtection="1">
      <protection hidden="1"/>
    </xf>
    <xf numFmtId="14" fontId="0" fillId="0" borderId="0" xfId="0" applyNumberFormat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2" xfId="0" applyBorder="1" applyAlignment="1" applyProtection="1">
      <alignment horizontal="right"/>
      <protection hidden="1"/>
    </xf>
    <xf numFmtId="0" fontId="0" fillId="0" borderId="2" xfId="0" applyBorder="1" applyAlignment="1" applyProtection="1">
      <alignment horizontal="right" wrapText="1"/>
      <protection hidden="1"/>
    </xf>
    <xf numFmtId="0" fontId="0" fillId="0" borderId="3" xfId="0" applyBorder="1" applyAlignment="1" applyProtection="1">
      <alignment horizontal="right"/>
      <protection hidden="1"/>
    </xf>
    <xf numFmtId="44" fontId="0" fillId="0" borderId="0" xfId="1" applyFont="1" applyFill="1" applyProtection="1">
      <protection hidden="1"/>
    </xf>
    <xf numFmtId="10" fontId="0" fillId="0" borderId="0" xfId="2" applyNumberFormat="1" applyFont="1" applyFill="1" applyProtection="1">
      <protection hidden="1"/>
    </xf>
    <xf numFmtId="0" fontId="0" fillId="0" borderId="0" xfId="0" applyFill="1" applyProtection="1">
      <protection hidden="1"/>
    </xf>
    <xf numFmtId="0" fontId="0" fillId="0" borderId="20" xfId="0" applyBorder="1" applyProtection="1">
      <protection hidden="1"/>
    </xf>
    <xf numFmtId="0" fontId="0" fillId="0" borderId="22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44" fontId="0" fillId="2" borderId="5" xfId="1" applyFon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44" fontId="0" fillId="0" borderId="0" xfId="0" applyNumberFormat="1" applyProtection="1"/>
    <xf numFmtId="0" fontId="0" fillId="0" borderId="0" xfId="0" applyFill="1" applyProtection="1">
      <protection locked="0"/>
    </xf>
    <xf numFmtId="10" fontId="0" fillId="0" borderId="0" xfId="0" applyNumberFormat="1" applyFill="1" applyProtection="1">
      <protection locked="0"/>
    </xf>
    <xf numFmtId="44" fontId="0" fillId="0" borderId="19" xfId="0" applyNumberFormat="1" applyFill="1" applyBorder="1" applyProtection="1">
      <protection locked="0"/>
    </xf>
    <xf numFmtId="44" fontId="0" fillId="0" borderId="21" xfId="0" applyNumberFormat="1" applyFill="1" applyBorder="1" applyProtection="1">
      <protection locked="0"/>
    </xf>
    <xf numFmtId="44" fontId="0" fillId="0" borderId="0" xfId="0" applyNumberFormat="1" applyFill="1" applyProtection="1">
      <protection locked="0"/>
    </xf>
    <xf numFmtId="9" fontId="0" fillId="0" borderId="0" xfId="0" applyNumberFormat="1" applyFill="1" applyProtection="1">
      <protection locked="0"/>
    </xf>
    <xf numFmtId="44" fontId="0" fillId="0" borderId="19" xfId="1" applyFont="1" applyFill="1" applyBorder="1" applyProtection="1">
      <protection locked="0"/>
    </xf>
    <xf numFmtId="44" fontId="0" fillId="0" borderId="21" xfId="1" applyFont="1" applyFill="1" applyBorder="1" applyProtection="1">
      <protection locked="0"/>
    </xf>
    <xf numFmtId="0" fontId="0" fillId="0" borderId="0" xfId="0" applyBorder="1" applyProtection="1">
      <protection hidden="1"/>
    </xf>
    <xf numFmtId="164" fontId="0" fillId="0" borderId="0" xfId="0" applyNumberFormat="1" applyFill="1" applyProtection="1">
      <protection locked="0"/>
    </xf>
    <xf numFmtId="44" fontId="0" fillId="0" borderId="0" xfId="1" applyFont="1" applyFill="1" applyProtection="1">
      <protection locked="0"/>
    </xf>
    <xf numFmtId="44" fontId="0" fillId="6" borderId="0" xfId="1" applyFont="1" applyFill="1"/>
    <xf numFmtId="10" fontId="0" fillId="6" borderId="0" xfId="2" applyNumberFormat="1" applyFont="1" applyFill="1"/>
    <xf numFmtId="44" fontId="0" fillId="4" borderId="0" xfId="1" applyFont="1" applyFill="1"/>
    <xf numFmtId="10" fontId="0" fillId="4" borderId="0" xfId="2" applyNumberFormat="1" applyFont="1" applyFill="1"/>
    <xf numFmtId="0" fontId="0" fillId="2" borderId="0" xfId="0" applyFill="1" applyProtection="1">
      <protection locked="0"/>
    </xf>
    <xf numFmtId="0" fontId="3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wrapText="1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/>
  </cellXfs>
  <cellStyles count="4">
    <cellStyle name="Euro" xfId="3"/>
    <cellStyle name="Prozent" xfId="2" builtinId="5"/>
    <cellStyle name="Standard" xfId="0" builtinId="0"/>
    <cellStyle name="Währung" xfId="1" builtinId="4"/>
  </cellStyles>
  <dxfs count="19">
    <dxf>
      <fill>
        <patternFill>
          <bgColor rgb="FF00B0F0"/>
        </patternFill>
      </fill>
    </dxf>
    <dxf>
      <font>
        <color rgb="FFFF0000"/>
      </font>
    </dxf>
    <dxf>
      <fill>
        <patternFill>
          <bgColor rgb="FF00B0F0"/>
        </patternFill>
      </fill>
    </dxf>
    <dxf>
      <font>
        <color rgb="FFFF0000"/>
      </font>
    </dxf>
    <dxf>
      <fill>
        <patternFill>
          <bgColor rgb="FF00B0F0"/>
        </patternFill>
      </fill>
    </dxf>
    <dxf>
      <font>
        <color rgb="FFFF0000"/>
      </font>
    </dxf>
    <dxf>
      <fill>
        <patternFill>
          <bgColor rgb="FF00B0F0"/>
        </patternFill>
      </fill>
    </dxf>
    <dxf>
      <font>
        <color rgb="FFFF0000"/>
      </font>
    </dxf>
    <dxf>
      <fill>
        <patternFill>
          <bgColor rgb="FF00B0F0"/>
        </patternFill>
      </fill>
    </dxf>
    <dxf>
      <font>
        <color rgb="FFFF0000"/>
      </font>
    </dxf>
    <dxf>
      <fill>
        <patternFill>
          <bgColor rgb="FF00B0F0"/>
        </patternFill>
      </fill>
    </dxf>
    <dxf>
      <font>
        <color rgb="FFFF0000"/>
      </font>
    </dxf>
    <dxf>
      <fill>
        <patternFill>
          <bgColor rgb="FF00B0F0"/>
        </patternFill>
      </fill>
    </dxf>
    <dxf>
      <font>
        <color rgb="FFFF0000"/>
      </font>
    </dxf>
    <dxf>
      <fill>
        <patternFill>
          <bgColor rgb="FF00B0F0"/>
        </patternFill>
      </fill>
    </dxf>
    <dxf>
      <font>
        <color rgb="FFFF0000"/>
      </font>
    </dxf>
    <dxf>
      <fill>
        <patternFill>
          <bgColor rgb="FF00B0F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4</xdr:row>
      <xdr:rowOff>0</xdr:rowOff>
    </xdr:from>
    <xdr:to>
      <xdr:col>5</xdr:col>
      <xdr:colOff>476250</xdr:colOff>
      <xdr:row>6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57575" y="762000"/>
          <a:ext cx="933450" cy="381000"/>
        </a:xfrm>
        <a:prstGeom prst="rect">
          <a:avLst/>
        </a:prstGeom>
        <a:solidFill>
          <a:schemeClr val="bg1">
            <a:lumMod val="75000"/>
          </a:schemeClr>
        </a:solidFill>
      </xdr:spPr>
    </xdr:pic>
    <xdr:clientData/>
  </xdr:twoCellAnchor>
  <xdr:twoCellAnchor>
    <xdr:from>
      <xdr:col>3</xdr:col>
      <xdr:colOff>438150</xdr:colOff>
      <xdr:row>26</xdr:row>
      <xdr:rowOff>123825</xdr:rowOff>
    </xdr:from>
    <xdr:to>
      <xdr:col>4</xdr:col>
      <xdr:colOff>209551</xdr:colOff>
      <xdr:row>27</xdr:row>
      <xdr:rowOff>161925</xdr:rowOff>
    </xdr:to>
    <xdr:cxnSp macro="">
      <xdr:nvCxnSpPr>
        <xdr:cNvPr id="4" name="Gerade Verbindung mit Pfeil 3"/>
        <xdr:cNvCxnSpPr/>
      </xdr:nvCxnSpPr>
      <xdr:spPr>
        <a:xfrm flipH="1">
          <a:off x="2724150" y="5457825"/>
          <a:ext cx="533401" cy="2286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27</xdr:row>
      <xdr:rowOff>47625</xdr:rowOff>
    </xdr:from>
    <xdr:to>
      <xdr:col>6</xdr:col>
      <xdr:colOff>209550</xdr:colOff>
      <xdr:row>28</xdr:row>
      <xdr:rowOff>9525</xdr:rowOff>
    </xdr:to>
    <xdr:cxnSp macro="">
      <xdr:nvCxnSpPr>
        <xdr:cNvPr id="6" name="Gerade Verbindung mit Pfeil 5"/>
        <xdr:cNvCxnSpPr/>
      </xdr:nvCxnSpPr>
      <xdr:spPr>
        <a:xfrm>
          <a:off x="3686175" y="5572125"/>
          <a:ext cx="109537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4</xdr:row>
      <xdr:rowOff>0</xdr:rowOff>
    </xdr:from>
    <xdr:to>
      <xdr:col>5</xdr:col>
      <xdr:colOff>476250</xdr:colOff>
      <xdr:row>6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57575" y="762000"/>
          <a:ext cx="933450" cy="381000"/>
        </a:xfrm>
        <a:prstGeom prst="rect">
          <a:avLst/>
        </a:prstGeom>
        <a:solidFill>
          <a:schemeClr val="bg1">
            <a:lumMod val="75000"/>
          </a:schemeClr>
        </a:solidFill>
      </xdr:spPr>
    </xdr:pic>
    <xdr:clientData/>
  </xdr:twoCellAnchor>
  <xdr:twoCellAnchor>
    <xdr:from>
      <xdr:col>3</xdr:col>
      <xdr:colOff>438150</xdr:colOff>
      <xdr:row>26</xdr:row>
      <xdr:rowOff>123825</xdr:rowOff>
    </xdr:from>
    <xdr:to>
      <xdr:col>4</xdr:col>
      <xdr:colOff>209551</xdr:colOff>
      <xdr:row>27</xdr:row>
      <xdr:rowOff>161925</xdr:rowOff>
    </xdr:to>
    <xdr:cxnSp macro="">
      <xdr:nvCxnSpPr>
        <xdr:cNvPr id="3" name="Gerade Verbindung mit Pfeil 2"/>
        <xdr:cNvCxnSpPr/>
      </xdr:nvCxnSpPr>
      <xdr:spPr>
        <a:xfrm flipH="1">
          <a:off x="2790825" y="5114925"/>
          <a:ext cx="533401" cy="2286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27</xdr:row>
      <xdr:rowOff>47625</xdr:rowOff>
    </xdr:from>
    <xdr:to>
      <xdr:col>6</xdr:col>
      <xdr:colOff>209550</xdr:colOff>
      <xdr:row>28</xdr:row>
      <xdr:rowOff>9525</xdr:rowOff>
    </xdr:to>
    <xdr:cxnSp macro="">
      <xdr:nvCxnSpPr>
        <xdr:cNvPr id="4" name="Gerade Verbindung mit Pfeil 3"/>
        <xdr:cNvCxnSpPr/>
      </xdr:nvCxnSpPr>
      <xdr:spPr>
        <a:xfrm>
          <a:off x="3752850" y="5229225"/>
          <a:ext cx="147637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542925</xdr:colOff>
      <xdr:row>1</xdr:row>
      <xdr:rowOff>95250</xdr:rowOff>
    </xdr:from>
    <xdr:to>
      <xdr:col>12</xdr:col>
      <xdr:colOff>342900</xdr:colOff>
      <xdr:row>22</xdr:row>
      <xdr:rowOff>57150</xdr:rowOff>
    </xdr:to>
    <xdr:sp macro="" textlink="">
      <xdr:nvSpPr>
        <xdr:cNvPr id="5" name="Rechteck 4"/>
        <xdr:cNvSpPr/>
      </xdr:nvSpPr>
      <xdr:spPr>
        <a:xfrm>
          <a:off x="542925" y="285750"/>
          <a:ext cx="10306050" cy="39719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11</xdr:col>
      <xdr:colOff>561975</xdr:colOff>
      <xdr:row>51</xdr:row>
      <xdr:rowOff>161925</xdr:rowOff>
    </xdr:to>
    <xdr:sp macro="" textlink="">
      <xdr:nvSpPr>
        <xdr:cNvPr id="6" name="Rechteck 5"/>
        <xdr:cNvSpPr/>
      </xdr:nvSpPr>
      <xdr:spPr>
        <a:xfrm>
          <a:off x="0" y="6134100"/>
          <a:ext cx="10306050" cy="39719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0</xdr:colOff>
      <xdr:row>26</xdr:row>
      <xdr:rowOff>0</xdr:rowOff>
    </xdr:from>
    <xdr:to>
      <xdr:col>18</xdr:col>
      <xdr:colOff>533400</xdr:colOff>
      <xdr:row>45</xdr:row>
      <xdr:rowOff>161925</xdr:rowOff>
    </xdr:to>
    <xdr:sp macro="" textlink="">
      <xdr:nvSpPr>
        <xdr:cNvPr id="7" name="Rechteck 6"/>
        <xdr:cNvSpPr/>
      </xdr:nvSpPr>
      <xdr:spPr>
        <a:xfrm>
          <a:off x="5305425" y="4991100"/>
          <a:ext cx="10306050" cy="39719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2</xdr:col>
      <xdr:colOff>0</xdr:colOff>
      <xdr:row>52</xdr:row>
      <xdr:rowOff>0</xdr:rowOff>
    </xdr:from>
    <xdr:to>
      <xdr:col>13</xdr:col>
      <xdr:colOff>628650</xdr:colOff>
      <xdr:row>72</xdr:row>
      <xdr:rowOff>95250</xdr:rowOff>
    </xdr:to>
    <xdr:sp macro="" textlink="">
      <xdr:nvSpPr>
        <xdr:cNvPr id="8" name="Rechteck 7"/>
        <xdr:cNvSpPr/>
      </xdr:nvSpPr>
      <xdr:spPr>
        <a:xfrm>
          <a:off x="1590675" y="10134600"/>
          <a:ext cx="10306050" cy="39719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11</xdr:col>
      <xdr:colOff>561975</xdr:colOff>
      <xdr:row>81</xdr:row>
      <xdr:rowOff>114300</xdr:rowOff>
    </xdr:to>
    <xdr:sp macro="" textlink="">
      <xdr:nvSpPr>
        <xdr:cNvPr id="9" name="Rechteck 8"/>
        <xdr:cNvSpPr/>
      </xdr:nvSpPr>
      <xdr:spPr>
        <a:xfrm>
          <a:off x="0" y="11868150"/>
          <a:ext cx="10306050" cy="39719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30</xdr:col>
      <xdr:colOff>19050</xdr:colOff>
      <xdr:row>33</xdr:row>
      <xdr:rowOff>38100</xdr:rowOff>
    </xdr:to>
    <xdr:pic>
      <xdr:nvPicPr>
        <xdr:cNvPr id="10" name="Picture 17" descr="C:\Programme\Gemeinsame Dateien\Microsoft Shared\Clipart\cagcat50\BD05515_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5181600"/>
          <a:ext cx="61150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190499</xdr:rowOff>
    </xdr:from>
    <xdr:to>
      <xdr:col>26</xdr:col>
      <xdr:colOff>314324</xdr:colOff>
      <xdr:row>73</xdr:row>
      <xdr:rowOff>168782</xdr:rowOff>
    </xdr:to>
    <xdr:pic>
      <xdr:nvPicPr>
        <xdr:cNvPr id="11" name="Picture 17" descr="C:\Programme\Gemeinsame Dateien\Microsoft Shared\Clipart\cagcat50\BD05515_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0134599"/>
          <a:ext cx="3362324" cy="4169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26</xdr:col>
      <xdr:colOff>676274</xdr:colOff>
      <xdr:row>13</xdr:row>
      <xdr:rowOff>38100</xdr:rowOff>
    </xdr:to>
    <xdr:pic>
      <xdr:nvPicPr>
        <xdr:cNvPr id="12" name="Picture 17" descr="C:\Programme\Gemeinsame Dateien\Microsoft Shared\Clipart\cagcat50\BD05515_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333500"/>
          <a:ext cx="3724274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23</xdr:col>
      <xdr:colOff>190500</xdr:colOff>
      <xdr:row>6</xdr:row>
      <xdr:rowOff>38100</xdr:rowOff>
    </xdr:to>
    <xdr:pic>
      <xdr:nvPicPr>
        <xdr:cNvPr id="13" name="Picture 17" descr="C:\Programme\Gemeinsame Dateien\Microsoft Shared\Clipart\cagcat50\BD05515_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44075" y="0"/>
          <a:ext cx="9525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23</xdr:col>
      <xdr:colOff>190500</xdr:colOff>
      <xdr:row>31</xdr:row>
      <xdr:rowOff>38100</xdr:rowOff>
    </xdr:to>
    <xdr:pic>
      <xdr:nvPicPr>
        <xdr:cNvPr id="14" name="Picture 17" descr="C:\Programme\Gemeinsame Dateien\Microsoft Shared\Clipart\cagcat50\BD05515_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20075" y="4791075"/>
          <a:ext cx="9525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9"/>
  <sheetViews>
    <sheetView tabSelected="1" topLeftCell="A19" workbookViewId="0">
      <selection activeCell="E40" sqref="E40"/>
    </sheetView>
  </sheetViews>
  <sheetFormatPr baseColWidth="10" defaultRowHeight="15"/>
  <cols>
    <col min="2" max="2" width="12.42578125" customWidth="1"/>
    <col min="5" max="5" width="12" bestFit="1" customWidth="1"/>
    <col min="6" max="6" width="16.5703125" customWidth="1"/>
    <col min="8" max="8" width="15.28515625" customWidth="1"/>
    <col min="9" max="9" width="17" customWidth="1"/>
  </cols>
  <sheetData>
    <row r="1" spans="1:9">
      <c r="A1" s="26" t="s">
        <v>0</v>
      </c>
      <c r="B1" s="26"/>
      <c r="C1" s="26"/>
      <c r="D1" s="26"/>
      <c r="E1" s="26"/>
      <c r="F1" s="26"/>
      <c r="G1" s="13" t="s">
        <v>1</v>
      </c>
      <c r="H1" s="13"/>
      <c r="I1" s="26"/>
    </row>
    <row r="2" spans="1:9">
      <c r="A2" s="26"/>
      <c r="B2" s="26" t="s">
        <v>2</v>
      </c>
      <c r="C2" s="26" t="s">
        <v>3</v>
      </c>
      <c r="D2" s="26"/>
      <c r="E2" s="26"/>
      <c r="F2" s="26"/>
      <c r="G2" s="13" t="s">
        <v>4</v>
      </c>
      <c r="H2" s="13" t="s">
        <v>5</v>
      </c>
      <c r="I2" s="26"/>
    </row>
    <row r="3" spans="1:9">
      <c r="A3" s="26" t="s">
        <v>6</v>
      </c>
      <c r="B3" s="26">
        <v>500</v>
      </c>
      <c r="C3" s="2">
        <f>B3/$B$7</f>
        <v>0.20833333333333334</v>
      </c>
      <c r="D3" s="26"/>
      <c r="E3" s="26"/>
      <c r="F3" s="26"/>
      <c r="G3" s="13"/>
      <c r="H3" s="13" t="s">
        <v>7</v>
      </c>
      <c r="I3" s="26"/>
    </row>
    <row r="4" spans="1:9">
      <c r="A4" s="26" t="s">
        <v>8</v>
      </c>
      <c r="B4" s="26">
        <v>600</v>
      </c>
      <c r="C4" s="2">
        <f t="shared" ref="C4:C6" si="0">B4/$B$7</f>
        <v>0.25</v>
      </c>
      <c r="D4" s="26"/>
      <c r="E4" s="26"/>
      <c r="F4" s="26"/>
      <c r="G4" s="26"/>
      <c r="H4" s="26"/>
      <c r="I4" s="26"/>
    </row>
    <row r="5" spans="1:9">
      <c r="A5" s="26" t="s">
        <v>9</v>
      </c>
      <c r="B5" s="26">
        <v>400</v>
      </c>
      <c r="C5" s="2">
        <f t="shared" si="0"/>
        <v>0.16666666666666666</v>
      </c>
      <c r="D5" s="26"/>
      <c r="E5" s="26"/>
      <c r="F5" s="26"/>
      <c r="G5" s="26"/>
      <c r="H5" s="26"/>
      <c r="I5" s="26"/>
    </row>
    <row r="6" spans="1:9">
      <c r="A6" s="26" t="s">
        <v>10</v>
      </c>
      <c r="B6" s="26">
        <v>900</v>
      </c>
      <c r="C6" s="2">
        <f t="shared" si="0"/>
        <v>0.375</v>
      </c>
      <c r="D6" s="26"/>
      <c r="E6" s="26"/>
      <c r="F6" s="26"/>
      <c r="G6" s="26"/>
      <c r="H6" s="26"/>
      <c r="I6" s="26"/>
    </row>
    <row r="7" spans="1:9">
      <c r="A7" s="26"/>
      <c r="B7" s="26">
        <v>2400</v>
      </c>
      <c r="C7" s="2">
        <f>SUM(C3:C6)</f>
        <v>1</v>
      </c>
      <c r="D7" s="26"/>
      <c r="E7" s="26"/>
      <c r="F7" s="26"/>
      <c r="G7" s="26"/>
      <c r="H7" s="26"/>
      <c r="I7" s="26"/>
    </row>
    <row r="8" spans="1:9">
      <c r="A8" s="26"/>
      <c r="B8" s="26"/>
      <c r="C8" s="26"/>
      <c r="D8" s="26"/>
      <c r="E8" s="26"/>
      <c r="F8" s="26"/>
      <c r="G8" s="26"/>
      <c r="H8" s="26"/>
      <c r="I8" s="26"/>
    </row>
    <row r="9" spans="1:9">
      <c r="A9" s="26" t="s">
        <v>11</v>
      </c>
      <c r="B9" s="26">
        <v>80000</v>
      </c>
      <c r="C9" s="26"/>
      <c r="D9" s="26"/>
      <c r="E9" s="26"/>
      <c r="F9" s="26"/>
      <c r="G9" s="26"/>
      <c r="H9" s="26"/>
      <c r="I9" s="26"/>
    </row>
    <row r="10" spans="1:9">
      <c r="A10" s="26" t="s">
        <v>12</v>
      </c>
      <c r="B10" s="26">
        <v>70000</v>
      </c>
      <c r="C10" s="26"/>
      <c r="D10" s="26"/>
      <c r="E10" s="26"/>
      <c r="F10" s="26"/>
      <c r="G10" s="26"/>
      <c r="H10" s="26"/>
      <c r="I10" s="26"/>
    </row>
    <row r="11" spans="1:9">
      <c r="A11" s="26" t="s">
        <v>13</v>
      </c>
      <c r="B11" s="26"/>
      <c r="C11" s="26"/>
      <c r="D11" s="2">
        <f>B10/B9</f>
        <v>0.875</v>
      </c>
      <c r="E11" s="26"/>
      <c r="F11" s="26"/>
      <c r="G11" s="26"/>
      <c r="H11" s="26"/>
      <c r="I11" s="26"/>
    </row>
    <row r="12" spans="1:9">
      <c r="A12" s="26" t="s">
        <v>14</v>
      </c>
      <c r="B12" s="26"/>
      <c r="C12" s="26"/>
      <c r="D12" s="2">
        <f>B10/B9-1</f>
        <v>-0.125</v>
      </c>
      <c r="E12" s="2">
        <f>ABS(B10/B9-1)</f>
        <v>0.125</v>
      </c>
      <c r="F12" s="26"/>
      <c r="G12" s="2">
        <f>(B10-B9)/B9</f>
        <v>-0.125</v>
      </c>
      <c r="H12" s="26"/>
      <c r="I12" s="26"/>
    </row>
    <row r="13" spans="1:9">
      <c r="A13" s="26"/>
      <c r="B13" s="26"/>
      <c r="C13" s="26"/>
      <c r="D13" s="26" t="s">
        <v>53</v>
      </c>
      <c r="E13" s="26" t="s">
        <v>54</v>
      </c>
      <c r="F13" s="26"/>
      <c r="G13" s="26" t="s">
        <v>55</v>
      </c>
      <c r="H13" s="26"/>
      <c r="I13" s="26"/>
    </row>
    <row r="14" spans="1:9" ht="15.75" thickBot="1">
      <c r="A14" s="26"/>
      <c r="B14" s="26"/>
      <c r="C14" s="26"/>
      <c r="D14" s="26"/>
      <c r="E14" s="26"/>
      <c r="F14" s="26"/>
      <c r="G14" s="26"/>
      <c r="H14" s="26"/>
      <c r="I14" s="26"/>
    </row>
    <row r="15" spans="1:9">
      <c r="A15" s="14" t="s">
        <v>15</v>
      </c>
      <c r="B15" s="15"/>
      <c r="C15" s="15"/>
      <c r="D15" s="15"/>
      <c r="E15" s="15"/>
      <c r="F15" s="15"/>
      <c r="G15" s="15"/>
      <c r="H15" s="16"/>
      <c r="I15" s="26"/>
    </row>
    <row r="16" spans="1:9">
      <c r="A16" s="17"/>
      <c r="B16" s="18"/>
      <c r="C16" s="18"/>
      <c r="D16" s="18"/>
      <c r="E16" s="18"/>
      <c r="F16" s="18"/>
      <c r="G16" s="18"/>
      <c r="H16" s="19"/>
      <c r="I16" s="26"/>
    </row>
    <row r="17" spans="1:9">
      <c r="A17" s="17" t="s">
        <v>56</v>
      </c>
      <c r="B17" s="18"/>
      <c r="C17" s="18"/>
      <c r="D17" s="18"/>
      <c r="E17" s="18"/>
      <c r="F17" s="18"/>
      <c r="G17" s="18"/>
      <c r="H17" s="19"/>
      <c r="I17" s="26"/>
    </row>
    <row r="18" spans="1:9">
      <c r="A18" s="17" t="s">
        <v>16</v>
      </c>
      <c r="B18" s="18"/>
      <c r="C18" s="18"/>
      <c r="D18" s="18"/>
      <c r="E18" s="18"/>
      <c r="F18" s="18"/>
      <c r="G18" s="20" t="s">
        <v>57</v>
      </c>
      <c r="H18" s="21"/>
      <c r="I18" s="26"/>
    </row>
    <row r="19" spans="1:9">
      <c r="A19" s="17"/>
      <c r="B19" s="18"/>
      <c r="C19" s="18"/>
      <c r="D19" s="18"/>
      <c r="E19" s="18"/>
      <c r="F19" s="18"/>
      <c r="G19" s="18"/>
      <c r="H19" s="19"/>
      <c r="I19" s="26"/>
    </row>
    <row r="20" spans="1:9">
      <c r="A20" s="17" t="s">
        <v>58</v>
      </c>
      <c r="B20" s="18"/>
      <c r="C20" s="18"/>
      <c r="D20" s="18"/>
      <c r="E20" s="18"/>
      <c r="F20" s="18"/>
      <c r="G20" s="18"/>
      <c r="H20" s="19"/>
      <c r="I20" s="26"/>
    </row>
    <row r="21" spans="1:9">
      <c r="A21" s="17"/>
      <c r="B21" s="18"/>
      <c r="C21" s="18"/>
      <c r="D21" s="18"/>
      <c r="E21" s="18"/>
      <c r="F21" s="18"/>
      <c r="G21" s="18"/>
      <c r="H21" s="19"/>
      <c r="I21" s="26"/>
    </row>
    <row r="22" spans="1:9">
      <c r="A22" s="17" t="s">
        <v>59</v>
      </c>
      <c r="B22" s="18"/>
      <c r="C22" s="18"/>
      <c r="D22" s="18"/>
      <c r="E22" s="18"/>
      <c r="F22" s="18"/>
      <c r="G22" s="18"/>
      <c r="H22" s="19"/>
      <c r="I22" s="26"/>
    </row>
    <row r="23" spans="1:9">
      <c r="A23" s="17" t="s">
        <v>60</v>
      </c>
      <c r="B23" s="18"/>
      <c r="C23" s="18"/>
      <c r="D23" s="18"/>
      <c r="E23" s="18"/>
      <c r="F23" s="18"/>
      <c r="G23" s="18"/>
      <c r="H23" s="19"/>
      <c r="I23" s="26"/>
    </row>
    <row r="24" spans="1:9" ht="15.75" thickBot="1">
      <c r="A24" s="22" t="s">
        <v>61</v>
      </c>
      <c r="B24" s="23"/>
      <c r="C24" s="23"/>
      <c r="D24" s="23"/>
      <c r="E24" s="23"/>
      <c r="F24" s="23"/>
      <c r="G24" s="23"/>
      <c r="H24" s="24"/>
      <c r="I24" s="26"/>
    </row>
    <row r="25" spans="1:9" ht="15.75" thickBot="1">
      <c r="A25" s="26"/>
      <c r="B25" s="26"/>
      <c r="C25" s="26"/>
      <c r="D25" s="26"/>
      <c r="E25" s="26"/>
      <c r="F25" s="26"/>
      <c r="G25" s="26"/>
      <c r="H25" s="26"/>
      <c r="I25" s="26"/>
    </row>
    <row r="26" spans="1:9" ht="15.75" thickBot="1">
      <c r="A26" s="25" t="s">
        <v>17</v>
      </c>
      <c r="B26" s="26" t="s">
        <v>62</v>
      </c>
      <c r="C26" s="26"/>
      <c r="D26" s="26"/>
      <c r="E26" s="26"/>
      <c r="F26" s="26"/>
      <c r="G26" s="26"/>
      <c r="H26" s="26"/>
      <c r="I26" s="26"/>
    </row>
    <row r="27" spans="1:9">
      <c r="A27" s="26"/>
      <c r="B27" s="26" t="s">
        <v>63</v>
      </c>
      <c r="C27" s="26"/>
      <c r="D27" s="26"/>
      <c r="E27" s="27">
        <v>262</v>
      </c>
      <c r="F27" s="26" t="s">
        <v>64</v>
      </c>
      <c r="G27" s="26"/>
      <c r="H27" s="26"/>
      <c r="I27" s="26"/>
    </row>
    <row r="28" spans="1:9">
      <c r="A28" s="26"/>
      <c r="B28" s="26"/>
      <c r="C28" s="26"/>
      <c r="D28" s="26"/>
      <c r="E28" s="26"/>
      <c r="F28" s="26"/>
      <c r="G28" s="26"/>
      <c r="H28" s="26"/>
      <c r="I28" s="26"/>
    </row>
    <row r="29" spans="1:9">
      <c r="A29" s="26"/>
      <c r="B29" s="4" t="s">
        <v>18</v>
      </c>
      <c r="C29" s="5"/>
      <c r="D29" s="6">
        <v>190</v>
      </c>
      <c r="E29" s="26"/>
      <c r="F29" s="4" t="s">
        <v>19</v>
      </c>
      <c r="G29" s="6">
        <f>E27-D29</f>
        <v>72</v>
      </c>
      <c r="H29" s="26"/>
      <c r="I29" s="26"/>
    </row>
    <row r="30" spans="1:9">
      <c r="A30" s="26"/>
      <c r="B30" s="26" t="s">
        <v>20</v>
      </c>
      <c r="C30" s="26" t="s">
        <v>21</v>
      </c>
      <c r="D30" s="26" t="s">
        <v>22</v>
      </c>
      <c r="E30" s="26"/>
      <c r="F30" s="26" t="s">
        <v>23</v>
      </c>
      <c r="G30" s="26" t="s">
        <v>24</v>
      </c>
      <c r="H30" s="26" t="s">
        <v>25</v>
      </c>
      <c r="I30" s="26" t="s">
        <v>22</v>
      </c>
    </row>
    <row r="31" spans="1:9">
      <c r="A31" s="26" t="s">
        <v>71</v>
      </c>
      <c r="B31" s="26">
        <v>190</v>
      </c>
      <c r="C31" s="2">
        <v>0.05</v>
      </c>
      <c r="D31" s="10">
        <f>ROUND(B31/$B$33*$D$29,2)</f>
        <v>120.33</v>
      </c>
      <c r="E31" s="26"/>
      <c r="F31" s="3">
        <v>450</v>
      </c>
      <c r="G31" s="1">
        <v>0.12</v>
      </c>
      <c r="H31" s="26">
        <f>ROUND(F31*(1-G31),2)</f>
        <v>396</v>
      </c>
      <c r="I31" s="12">
        <f>ROUND(H31/$H$33*$G$29,2)</f>
        <v>39.71</v>
      </c>
    </row>
    <row r="32" spans="1:9">
      <c r="A32" s="26" t="s">
        <v>72</v>
      </c>
      <c r="B32" s="26">
        <v>110</v>
      </c>
      <c r="C32" s="2">
        <v>0.1</v>
      </c>
      <c r="D32" s="10">
        <f>ROUND(B32/$B$33*$D$29,2)</f>
        <v>69.67</v>
      </c>
      <c r="E32" s="26"/>
      <c r="F32" s="3">
        <v>350</v>
      </c>
      <c r="G32" s="1">
        <v>0.08</v>
      </c>
      <c r="H32" s="26">
        <f>ROUND(F32*(1-G32),2)</f>
        <v>322</v>
      </c>
      <c r="I32" s="12">
        <f>ROUND(H32/$H$33*$G$29,2)</f>
        <v>32.29</v>
      </c>
    </row>
    <row r="33" spans="1:9">
      <c r="A33" s="26"/>
      <c r="B33" s="26">
        <f>SUM(B31:B32)</f>
        <v>300</v>
      </c>
      <c r="C33" s="26"/>
      <c r="D33" s="27">
        <f>SUM(D31:D32)</f>
        <v>190</v>
      </c>
      <c r="E33" s="26"/>
      <c r="F33" s="26"/>
      <c r="G33" s="26"/>
      <c r="H33" s="26">
        <f>SUM(H31:H32)</f>
        <v>718</v>
      </c>
      <c r="I33" s="3">
        <f>SUM(I31:I32)</f>
        <v>72</v>
      </c>
    </row>
    <row r="34" spans="1:9">
      <c r="A34" s="26"/>
      <c r="B34" s="7" t="s">
        <v>65</v>
      </c>
      <c r="C34" s="7" t="s">
        <v>68</v>
      </c>
      <c r="D34" s="7" t="s">
        <v>73</v>
      </c>
      <c r="E34" s="26"/>
      <c r="F34" s="7" t="s">
        <v>76</v>
      </c>
      <c r="G34" s="7" t="s">
        <v>86</v>
      </c>
      <c r="H34" s="26"/>
      <c r="I34" s="7" t="s">
        <v>73</v>
      </c>
    </row>
    <row r="35" spans="1:9">
      <c r="A35" s="26"/>
      <c r="B35" s="9" t="s">
        <v>66</v>
      </c>
      <c r="C35" s="9" t="s">
        <v>69</v>
      </c>
      <c r="D35" s="9" t="s">
        <v>74</v>
      </c>
      <c r="E35" s="26"/>
      <c r="F35" s="9" t="s">
        <v>77</v>
      </c>
      <c r="G35" s="9" t="s">
        <v>87</v>
      </c>
      <c r="H35" s="26"/>
      <c r="I35" s="9" t="s">
        <v>74</v>
      </c>
    </row>
    <row r="36" spans="1:9">
      <c r="A36" s="26"/>
      <c r="B36" s="8" t="s">
        <v>67</v>
      </c>
      <c r="C36" s="8" t="s">
        <v>70</v>
      </c>
      <c r="D36" s="8" t="s">
        <v>75</v>
      </c>
      <c r="E36" s="26"/>
      <c r="F36" s="8" t="s">
        <v>78</v>
      </c>
      <c r="G36" s="8" t="s">
        <v>88</v>
      </c>
      <c r="H36" s="26"/>
      <c r="I36" s="8" t="s">
        <v>75</v>
      </c>
    </row>
    <row r="37" spans="1:9">
      <c r="A37" s="26"/>
      <c r="B37" s="26"/>
      <c r="C37" s="11" t="s">
        <v>84</v>
      </c>
      <c r="D37" s="26"/>
      <c r="E37" s="26"/>
      <c r="F37" s="26"/>
      <c r="G37" s="7"/>
      <c r="H37" s="26"/>
      <c r="I37" s="26"/>
    </row>
    <row r="38" spans="1:9">
      <c r="A38" s="26"/>
      <c r="B38" s="26"/>
      <c r="C38" s="11" t="s">
        <v>85</v>
      </c>
      <c r="D38" s="26"/>
      <c r="E38" s="26"/>
      <c r="F38" s="26"/>
      <c r="G38" s="26"/>
      <c r="H38" s="26"/>
      <c r="I38" s="26"/>
    </row>
    <row r="39" spans="1:9">
      <c r="A39" s="66" t="s">
        <v>79</v>
      </c>
      <c r="B39" s="67"/>
      <c r="C39" s="67"/>
      <c r="D39" s="67"/>
      <c r="E39" s="67"/>
      <c r="F39" s="67"/>
      <c r="G39" s="67"/>
      <c r="H39" s="67"/>
      <c r="I39" s="67"/>
    </row>
    <row r="40" spans="1:9" ht="15.75" thickBot="1">
      <c r="A40" s="28"/>
      <c r="B40" s="28"/>
      <c r="C40" s="28"/>
      <c r="D40" s="28" t="s">
        <v>112</v>
      </c>
      <c r="E40" s="65"/>
      <c r="F40" s="28"/>
      <c r="G40" s="28"/>
      <c r="H40" s="28"/>
      <c r="I40" s="28"/>
    </row>
    <row r="41" spans="1:9" ht="15.75" thickBot="1">
      <c r="A41" s="28" t="s">
        <v>80</v>
      </c>
      <c r="B41" s="28"/>
      <c r="C41" s="28"/>
      <c r="D41" s="28" t="s">
        <v>81</v>
      </c>
      <c r="E41" s="29"/>
      <c r="F41" s="30" t="str">
        <f ca="1">IF(AND(E41&gt;18300,E41&lt;DATE(YEAR(TODAY())-17,31,12)),"möglich","unwahrscheinlich")</f>
        <v>unwahrscheinlich</v>
      </c>
      <c r="G41" s="31" t="s">
        <v>103</v>
      </c>
      <c r="H41" s="31"/>
      <c r="I41" s="31"/>
    </row>
    <row r="42" spans="1:9">
      <c r="A42" s="28"/>
      <c r="B42" s="28"/>
      <c r="C42" s="28"/>
      <c r="D42" s="28"/>
      <c r="E42" s="28"/>
      <c r="F42" s="28"/>
      <c r="G42" s="28"/>
      <c r="H42" s="28"/>
      <c r="I42" s="28"/>
    </row>
    <row r="43" spans="1:9">
      <c r="A43" s="28" t="s">
        <v>95</v>
      </c>
      <c r="B43" s="28"/>
      <c r="C43" s="28"/>
      <c r="D43" s="28" t="s">
        <v>26</v>
      </c>
      <c r="E43" s="28"/>
      <c r="F43" s="32">
        <f ca="1">DATE(YEAR(TODAY()),12,31)</f>
        <v>44561</v>
      </c>
      <c r="G43" s="28"/>
      <c r="H43" s="28"/>
      <c r="I43" s="28"/>
    </row>
    <row r="44" spans="1:9">
      <c r="A44" s="28"/>
      <c r="B44" s="28"/>
      <c r="C44" s="28"/>
      <c r="D44" s="28"/>
      <c r="E44" s="28"/>
      <c r="F44" s="28"/>
      <c r="G44" s="28"/>
      <c r="H44" s="28"/>
      <c r="I44" s="28"/>
    </row>
    <row r="45" spans="1:9" ht="30">
      <c r="A45" s="33" t="s">
        <v>27</v>
      </c>
      <c r="B45" s="34" t="s">
        <v>28</v>
      </c>
      <c r="C45" s="35" t="s">
        <v>29</v>
      </c>
      <c r="D45" s="35" t="s">
        <v>30</v>
      </c>
      <c r="E45" s="36" t="s">
        <v>107</v>
      </c>
      <c r="F45" s="37" t="s">
        <v>21</v>
      </c>
      <c r="G45" s="28"/>
      <c r="H45" s="28"/>
      <c r="I45" s="28"/>
    </row>
    <row r="46" spans="1:9">
      <c r="A46" s="28" t="s">
        <v>31</v>
      </c>
      <c r="B46" s="28" t="s">
        <v>82</v>
      </c>
      <c r="C46" s="38">
        <f ca="1">IF(F41="unwahrscheinlich",0,P!C46)</f>
        <v>0</v>
      </c>
      <c r="D46" s="39">
        <f>P!D46</f>
        <v>0.04</v>
      </c>
      <c r="E46" s="40">
        <f>P!E46</f>
        <v>102</v>
      </c>
      <c r="F46" s="39">
        <f>P!F46</f>
        <v>0.06</v>
      </c>
      <c r="G46" s="40"/>
      <c r="H46" s="40"/>
      <c r="I46" s="40"/>
    </row>
    <row r="47" spans="1:9">
      <c r="A47" s="28" t="s">
        <v>32</v>
      </c>
      <c r="B47" s="28" t="s">
        <v>83</v>
      </c>
      <c r="C47" s="38">
        <f ca="1">IF(F41="unwahrscheinlich",0,P!C47)</f>
        <v>0</v>
      </c>
      <c r="D47" s="39">
        <f>P!D47</f>
        <v>0.15</v>
      </c>
      <c r="E47" s="40">
        <f>P!E47</f>
        <v>21</v>
      </c>
      <c r="F47" s="39">
        <f>P!F47</f>
        <v>0.03</v>
      </c>
      <c r="G47" s="40"/>
      <c r="H47" s="40"/>
      <c r="I47" s="40"/>
    </row>
    <row r="48" spans="1:9">
      <c r="A48" s="28"/>
      <c r="B48" s="28"/>
      <c r="C48" s="28"/>
      <c r="D48" s="28"/>
      <c r="E48" s="28"/>
      <c r="F48" s="28"/>
      <c r="G48" s="40"/>
      <c r="H48" s="40"/>
      <c r="I48" s="40"/>
    </row>
    <row r="49" spans="1:9">
      <c r="A49" s="28" t="str">
        <f>P!A49</f>
        <v>Zahlungsbedingung: 8 Tage 2% Skonto20 Tage netto v. Warenwert</v>
      </c>
      <c r="B49" s="28"/>
      <c r="C49" s="28"/>
      <c r="D49" s="28"/>
      <c r="E49" s="28"/>
      <c r="F49" s="28"/>
      <c r="G49" s="28" t="s">
        <v>37</v>
      </c>
      <c r="H49" s="28"/>
      <c r="I49" s="28"/>
    </row>
    <row r="50" spans="1:9">
      <c r="A50" s="28"/>
      <c r="B50" s="28"/>
      <c r="C50" s="28"/>
      <c r="D50" s="28"/>
      <c r="E50" s="28"/>
      <c r="F50" s="28"/>
      <c r="G50" s="28" t="s">
        <v>31</v>
      </c>
      <c r="H50" s="40">
        <f>P!H50</f>
        <v>17</v>
      </c>
      <c r="I50" s="28" t="s">
        <v>38</v>
      </c>
    </row>
    <row r="51" spans="1:9">
      <c r="A51" s="28" t="s">
        <v>36</v>
      </c>
      <c r="B51" s="28"/>
      <c r="C51" s="38">
        <f ca="1">IF(F41="unwahrscheinlich",0,P!C51)</f>
        <v>0</v>
      </c>
      <c r="D51" s="28" t="s">
        <v>96</v>
      </c>
      <c r="E51" s="28"/>
      <c r="F51" s="28"/>
      <c r="G51" s="28" t="s">
        <v>32</v>
      </c>
      <c r="H51" s="40">
        <f>P!H51</f>
        <v>57</v>
      </c>
      <c r="I51" s="28" t="s">
        <v>38</v>
      </c>
    </row>
    <row r="52" spans="1:9">
      <c r="A52" s="28" t="s">
        <v>39</v>
      </c>
      <c r="B52" s="28"/>
      <c r="C52" s="28"/>
      <c r="D52" s="28"/>
      <c r="E52" s="38">
        <f ca="1">IF(F41="unwahrscheinlich",0,P!E52)</f>
        <v>0</v>
      </c>
      <c r="F52" s="28" t="s">
        <v>40</v>
      </c>
      <c r="G52" s="28"/>
      <c r="H52" s="28"/>
      <c r="I52" s="28"/>
    </row>
    <row r="53" spans="1:9">
      <c r="A53" s="83" t="s">
        <v>108</v>
      </c>
      <c r="B53" s="83"/>
      <c r="C53" s="83"/>
      <c r="D53" s="83"/>
      <c r="E53" s="83"/>
      <c r="F53" s="83"/>
      <c r="G53" s="83"/>
      <c r="H53" s="83"/>
      <c r="I53" s="83"/>
    </row>
    <row r="54" spans="1:9">
      <c r="A54" s="28" t="s">
        <v>18</v>
      </c>
      <c r="B54" s="28"/>
      <c r="C54" s="49">
        <f ca="1">C51</f>
        <v>0</v>
      </c>
      <c r="D54" s="28"/>
      <c r="E54" s="28" t="s">
        <v>19</v>
      </c>
      <c r="F54" s="49">
        <f ca="1">E52</f>
        <v>0</v>
      </c>
      <c r="G54" s="28"/>
      <c r="H54" s="28"/>
      <c r="I54" s="28"/>
    </row>
    <row r="55" spans="1:9">
      <c r="A55" s="28" t="s">
        <v>20</v>
      </c>
      <c r="B55" s="28" t="s">
        <v>21</v>
      </c>
      <c r="C55" s="28" t="s">
        <v>22</v>
      </c>
      <c r="D55" s="28"/>
      <c r="E55" s="28" t="s">
        <v>23</v>
      </c>
      <c r="F55" s="28" t="s">
        <v>24</v>
      </c>
      <c r="G55" s="28" t="s">
        <v>25</v>
      </c>
      <c r="H55" s="28" t="s">
        <v>22</v>
      </c>
      <c r="I55" s="28"/>
    </row>
    <row r="56" spans="1:9">
      <c r="A56" s="50"/>
      <c r="B56" s="51"/>
      <c r="C56" s="52"/>
      <c r="D56" s="41" t="str">
        <f>IF(C56=P!C56,"OK","Falsch")</f>
        <v>Falsch</v>
      </c>
      <c r="E56" s="54"/>
      <c r="F56" s="55"/>
      <c r="G56" s="50"/>
      <c r="H56" s="56"/>
      <c r="I56" s="41" t="str">
        <f>IF(H56=P!H56,"OK","Falsch")</f>
        <v>Falsch</v>
      </c>
    </row>
    <row r="57" spans="1:9">
      <c r="A57" s="50"/>
      <c r="B57" s="51"/>
      <c r="C57" s="53"/>
      <c r="D57" s="42" t="str">
        <f>IF(C57=P!C57,"OK","Falsch")</f>
        <v>Falsch</v>
      </c>
      <c r="E57" s="54"/>
      <c r="F57" s="55"/>
      <c r="G57" s="50"/>
      <c r="H57" s="57"/>
      <c r="I57" s="42" t="str">
        <f>IF(H57=P!H57,"OK","Falsch")</f>
        <v>Falsch</v>
      </c>
    </row>
    <row r="58" spans="1:9">
      <c r="A58" s="50"/>
      <c r="B58" s="50"/>
      <c r="C58" s="50"/>
      <c r="D58" s="28"/>
      <c r="E58" s="50"/>
      <c r="F58" s="50"/>
      <c r="G58" s="50"/>
      <c r="H58" s="50"/>
      <c r="I58" s="28"/>
    </row>
    <row r="59" spans="1:9">
      <c r="A59" s="28"/>
      <c r="B59" s="28"/>
      <c r="C59" s="28"/>
      <c r="D59" s="28"/>
      <c r="E59" s="28"/>
      <c r="F59" s="28"/>
      <c r="G59" s="28"/>
      <c r="H59" s="28"/>
      <c r="I59" s="28"/>
    </row>
    <row r="60" spans="1:9" ht="15.75" thickBot="1">
      <c r="A60" s="28"/>
      <c r="B60" s="28"/>
      <c r="C60" s="28"/>
      <c r="D60" s="28"/>
      <c r="E60" s="28"/>
      <c r="F60" s="28"/>
      <c r="G60" s="28"/>
      <c r="H60" s="28"/>
      <c r="I60" s="28"/>
    </row>
    <row r="61" spans="1:9" ht="15.75" thickBot="1">
      <c r="A61" s="43" t="s">
        <v>99</v>
      </c>
      <c r="B61" s="44"/>
      <c r="C61" s="45"/>
      <c r="D61" s="28"/>
      <c r="E61" s="28"/>
      <c r="F61" s="28"/>
      <c r="G61" s="28"/>
      <c r="H61" s="28"/>
      <c r="I61" s="28"/>
    </row>
    <row r="62" spans="1:9" ht="15.75" thickBot="1">
      <c r="A62" s="28"/>
      <c r="B62" s="28" t="s">
        <v>41</v>
      </c>
      <c r="C62" s="28" t="s">
        <v>110</v>
      </c>
      <c r="D62" s="28" t="s">
        <v>41</v>
      </c>
      <c r="E62" s="28" t="s">
        <v>111</v>
      </c>
      <c r="F62" s="28"/>
      <c r="G62" s="28"/>
      <c r="H62" s="28"/>
      <c r="I62" s="28"/>
    </row>
    <row r="63" spans="1:9">
      <c r="A63" s="28" t="s">
        <v>42</v>
      </c>
      <c r="B63" s="54"/>
      <c r="C63" s="60"/>
      <c r="D63" s="54"/>
      <c r="E63" s="60"/>
      <c r="F63" s="68" t="s">
        <v>97</v>
      </c>
      <c r="G63" s="69"/>
      <c r="H63" s="28"/>
      <c r="I63" s="28"/>
    </row>
    <row r="64" spans="1:9">
      <c r="A64" s="28" t="s">
        <v>43</v>
      </c>
      <c r="B64" s="55"/>
      <c r="C64" s="60"/>
      <c r="D64" s="55"/>
      <c r="E64" s="60"/>
      <c r="F64" s="70"/>
      <c r="G64" s="71"/>
      <c r="H64" s="28"/>
      <c r="I64" s="28"/>
    </row>
    <row r="65" spans="1:9">
      <c r="A65" s="28" t="s">
        <v>44</v>
      </c>
      <c r="B65" s="50"/>
      <c r="C65" s="60"/>
      <c r="D65" s="50"/>
      <c r="E65" s="60"/>
      <c r="F65" s="70"/>
      <c r="G65" s="71"/>
      <c r="H65" s="28"/>
      <c r="I65" s="28"/>
    </row>
    <row r="66" spans="1:9" ht="15.75" thickBot="1">
      <c r="A66" s="28" t="s">
        <v>45</v>
      </c>
      <c r="B66" s="51"/>
      <c r="C66" s="60"/>
      <c r="D66" s="51"/>
      <c r="E66" s="60"/>
      <c r="F66" s="72"/>
      <c r="G66" s="73"/>
      <c r="H66" s="28"/>
      <c r="I66" s="28"/>
    </row>
    <row r="67" spans="1:9" ht="15.75" thickBot="1">
      <c r="A67" s="28" t="s">
        <v>46</v>
      </c>
      <c r="B67" s="50"/>
      <c r="C67" s="60"/>
      <c r="D67" s="50"/>
      <c r="E67" s="60"/>
      <c r="F67" s="28"/>
      <c r="G67" s="28"/>
      <c r="H67" s="28"/>
      <c r="I67" s="28"/>
    </row>
    <row r="68" spans="1:9">
      <c r="A68" s="28" t="s">
        <v>47</v>
      </c>
      <c r="B68" s="54"/>
      <c r="C68" s="60"/>
      <c r="D68" s="54"/>
      <c r="E68" s="60"/>
      <c r="F68" s="28"/>
      <c r="G68" s="74" t="s">
        <v>100</v>
      </c>
      <c r="H68" s="75"/>
      <c r="I68" s="76"/>
    </row>
    <row r="69" spans="1:9">
      <c r="A69" s="28" t="s">
        <v>48</v>
      </c>
      <c r="B69" s="60"/>
      <c r="C69" s="60"/>
      <c r="D69" s="54"/>
      <c r="E69" s="60"/>
      <c r="F69" s="28"/>
      <c r="G69" s="77"/>
      <c r="H69" s="78"/>
      <c r="I69" s="79"/>
    </row>
    <row r="70" spans="1:9">
      <c r="A70" s="28" t="s">
        <v>49</v>
      </c>
      <c r="B70" s="28"/>
      <c r="C70" s="47"/>
      <c r="D70" s="28"/>
      <c r="E70" s="47"/>
      <c r="F70" s="28"/>
      <c r="G70" s="77"/>
      <c r="H70" s="78"/>
      <c r="I70" s="79"/>
    </row>
    <row r="71" spans="1:9" ht="15.75" thickBot="1">
      <c r="A71" s="28"/>
      <c r="B71" s="28"/>
      <c r="C71" s="46" t="str">
        <f>IF(OR(C70=P!C70,C70=P!J70),"OK","Falsch")</f>
        <v>Falsch</v>
      </c>
      <c r="D71" s="28"/>
      <c r="E71" s="46" t="str">
        <f>IF(OR(E70=P!E70,E70=P!K70),"OK","Falsch")</f>
        <v>Falsch</v>
      </c>
      <c r="F71" s="28"/>
      <c r="G71" s="80"/>
      <c r="H71" s="81"/>
      <c r="I71" s="82"/>
    </row>
    <row r="72" spans="1:9" ht="15.75" thickBot="1">
      <c r="A72" s="30" t="s">
        <v>50</v>
      </c>
      <c r="B72" s="28" t="s">
        <v>101</v>
      </c>
      <c r="C72" s="28"/>
      <c r="D72" s="28"/>
      <c r="E72" s="28"/>
      <c r="F72" s="28"/>
      <c r="G72" s="28"/>
      <c r="H72" s="28"/>
      <c r="I72" s="28"/>
    </row>
    <row r="73" spans="1:9" s="26" customFormat="1">
      <c r="A73" s="58"/>
      <c r="B73" s="28"/>
      <c r="C73" s="28" t="s">
        <v>109</v>
      </c>
      <c r="D73" s="28"/>
      <c r="E73" s="28" t="s">
        <v>90</v>
      </c>
      <c r="F73" s="28"/>
      <c r="G73" s="28"/>
      <c r="H73" s="28"/>
      <c r="I73" s="28"/>
    </row>
    <row r="74" spans="1:9">
      <c r="A74" s="28" t="s">
        <v>92</v>
      </c>
      <c r="B74" s="28"/>
      <c r="C74" s="50"/>
      <c r="D74" s="28"/>
      <c r="E74" s="50"/>
      <c r="F74" s="28"/>
      <c r="G74" s="28" t="s">
        <v>98</v>
      </c>
      <c r="H74" s="28"/>
      <c r="I74" s="28"/>
    </row>
    <row r="75" spans="1:9">
      <c r="A75" s="28" t="s">
        <v>21</v>
      </c>
      <c r="B75" s="28"/>
      <c r="C75" s="51"/>
      <c r="D75" s="28"/>
      <c r="E75" s="51"/>
      <c r="F75" s="28"/>
      <c r="G75" s="28"/>
      <c r="H75" s="28"/>
      <c r="I75" s="28"/>
    </row>
    <row r="76" spans="1:9">
      <c r="A76" s="28" t="s">
        <v>93</v>
      </c>
      <c r="B76" s="28"/>
      <c r="C76" s="59"/>
      <c r="D76" s="28"/>
      <c r="E76" s="59"/>
      <c r="F76" s="28"/>
      <c r="G76" s="28" t="s">
        <v>102</v>
      </c>
      <c r="H76" s="28"/>
      <c r="I76" s="28"/>
    </row>
    <row r="77" spans="1:9">
      <c r="A77" s="28" t="s">
        <v>91</v>
      </c>
      <c r="B77" s="28"/>
      <c r="C77" s="54"/>
      <c r="D77" s="28"/>
      <c r="E77" s="50"/>
      <c r="F77" s="28"/>
      <c r="G77" s="28"/>
      <c r="H77" s="28"/>
      <c r="I77" s="28"/>
    </row>
    <row r="78" spans="1:9">
      <c r="A78" s="28"/>
      <c r="B78" s="28"/>
      <c r="C78" s="28"/>
      <c r="D78" s="28"/>
      <c r="E78" s="28"/>
      <c r="F78" s="28"/>
      <c r="G78" s="28"/>
      <c r="H78" s="28"/>
      <c r="I78" s="28"/>
    </row>
    <row r="79" spans="1:9">
      <c r="A79" s="28" t="s">
        <v>51</v>
      </c>
      <c r="B79" s="33" t="str">
        <f>IF(C79=P!C78,"OK","Falsch")</f>
        <v>Falsch</v>
      </c>
      <c r="C79" s="48"/>
      <c r="D79" s="33" t="str">
        <f>IF(E79=P!E78,"OK","Falsch")</f>
        <v>Falsch</v>
      </c>
      <c r="E79" s="48"/>
      <c r="F79" s="28"/>
      <c r="G79" s="28" t="s">
        <v>52</v>
      </c>
      <c r="H79" s="28"/>
      <c r="I79" s="28"/>
    </row>
  </sheetData>
  <sheetProtection password="CC0A" sheet="1" objects="1" scenarios="1"/>
  <mergeCells count="4">
    <mergeCell ref="A39:I39"/>
    <mergeCell ref="F63:G66"/>
    <mergeCell ref="G68:I71"/>
    <mergeCell ref="A53:I53"/>
  </mergeCells>
  <conditionalFormatting sqref="F41">
    <cfRule type="containsText" dxfId="18" priority="20" stopIfTrue="1" operator="containsText" text="unwahrscheinlich">
      <formula>NOT(ISERROR(SEARCH("unwahrscheinlich",F41)))</formula>
    </cfRule>
  </conditionalFormatting>
  <conditionalFormatting sqref="C71">
    <cfRule type="containsText" dxfId="17" priority="17" operator="containsText" text="Falsch">
      <formula>NOT(ISERROR(SEARCH("Falsch",C71)))</formula>
    </cfRule>
    <cfRule type="containsText" dxfId="16" priority="18" operator="containsText" text="OK">
      <formula>NOT(ISERROR(SEARCH("OK",C71)))</formula>
    </cfRule>
  </conditionalFormatting>
  <conditionalFormatting sqref="E71">
    <cfRule type="containsText" dxfId="15" priority="15" operator="containsText" text="Falsch">
      <formula>NOT(ISERROR(SEARCH("Falsch",E71)))</formula>
    </cfRule>
    <cfRule type="containsText" dxfId="14" priority="16" operator="containsText" text="OK">
      <formula>NOT(ISERROR(SEARCH("OK",E71)))</formula>
    </cfRule>
  </conditionalFormatting>
  <conditionalFormatting sqref="B79">
    <cfRule type="containsText" dxfId="13" priority="13" operator="containsText" text="Falsch">
      <formula>NOT(ISERROR(SEARCH("Falsch",B79)))</formula>
    </cfRule>
    <cfRule type="containsText" dxfId="12" priority="14" operator="containsText" text="OK">
      <formula>NOT(ISERROR(SEARCH("OK",B79)))</formula>
    </cfRule>
  </conditionalFormatting>
  <conditionalFormatting sqref="D79">
    <cfRule type="containsText" dxfId="11" priority="11" operator="containsText" text="Falsch">
      <formula>NOT(ISERROR(SEARCH("Falsch",D79)))</formula>
    </cfRule>
    <cfRule type="containsText" dxfId="10" priority="12" operator="containsText" text="OK">
      <formula>NOT(ISERROR(SEARCH("OK",D79)))</formula>
    </cfRule>
  </conditionalFormatting>
  <conditionalFormatting sqref="D79">
    <cfRule type="containsText" dxfId="9" priority="9" operator="containsText" text="Falsch">
      <formula>NOT(ISERROR(SEARCH("Falsch",D79)))</formula>
    </cfRule>
    <cfRule type="containsText" dxfId="8" priority="10" operator="containsText" text="OK">
      <formula>NOT(ISERROR(SEARCH("OK",D79)))</formula>
    </cfRule>
  </conditionalFormatting>
  <conditionalFormatting sqref="D56">
    <cfRule type="containsText" dxfId="7" priority="7" operator="containsText" text="Falsch">
      <formula>NOT(ISERROR(SEARCH("Falsch",D56)))</formula>
    </cfRule>
    <cfRule type="containsText" dxfId="6" priority="8" operator="containsText" text="OK">
      <formula>NOT(ISERROR(SEARCH("OK",D56)))</formula>
    </cfRule>
  </conditionalFormatting>
  <conditionalFormatting sqref="D57">
    <cfRule type="containsText" dxfId="5" priority="5" operator="containsText" text="Falsch">
      <formula>NOT(ISERROR(SEARCH("Falsch",D57)))</formula>
    </cfRule>
    <cfRule type="containsText" dxfId="4" priority="6" operator="containsText" text="OK">
      <formula>NOT(ISERROR(SEARCH("OK",D57)))</formula>
    </cfRule>
  </conditionalFormatting>
  <conditionalFormatting sqref="I56">
    <cfRule type="containsText" dxfId="3" priority="3" operator="containsText" text="Falsch">
      <formula>NOT(ISERROR(SEARCH("Falsch",I56)))</formula>
    </cfRule>
    <cfRule type="containsText" dxfId="2" priority="4" operator="containsText" text="OK">
      <formula>NOT(ISERROR(SEARCH("OK",I56)))</formula>
    </cfRule>
  </conditionalFormatting>
  <conditionalFormatting sqref="I57">
    <cfRule type="containsText" dxfId="1" priority="1" operator="containsText" text="Falsch">
      <formula>NOT(ISERROR(SEARCH("Falsch",I57)))</formula>
    </cfRule>
    <cfRule type="containsText" dxfId="0" priority="2" operator="containsText" text="OK">
      <formula>NOT(ISERROR(SEARCH("OK",I57)))</formula>
    </cfRule>
  </conditionalFormatting>
  <printOptions headings="1" gridLines="1"/>
  <pageMargins left="0.70866141732283472" right="0.70866141732283472" top="0.59055118110236227" bottom="0.59055118110236227" header="0.31496062992125984" footer="0.31496062992125984"/>
  <pageSetup paperSize="9" scale="6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89"/>
  <sheetViews>
    <sheetView topLeftCell="W1" workbookViewId="0">
      <selection sqref="A1:V1048576"/>
    </sheetView>
  </sheetViews>
  <sheetFormatPr baseColWidth="10" defaultRowHeight="15"/>
  <cols>
    <col min="1" max="1" width="11.42578125" hidden="1" customWidth="1"/>
    <col min="2" max="2" width="12.42578125" hidden="1" customWidth="1"/>
    <col min="3" max="3" width="13.7109375" hidden="1" customWidth="1"/>
    <col min="4" max="4" width="11.42578125" hidden="1" customWidth="1"/>
    <col min="5" max="5" width="14" hidden="1" customWidth="1"/>
    <col min="6" max="6" width="16.5703125" hidden="1" customWidth="1"/>
    <col min="7" max="7" width="11.42578125" hidden="1" customWidth="1"/>
    <col min="8" max="8" width="15.28515625" hidden="1" customWidth="1"/>
    <col min="9" max="9" width="17" hidden="1" customWidth="1"/>
    <col min="10" max="19" width="11.42578125" hidden="1" customWidth="1"/>
    <col min="20" max="22" width="0" hidden="1" customWidth="1"/>
  </cols>
  <sheetData>
    <row r="1" spans="1:20">
      <c r="A1" s="84" t="s">
        <v>0</v>
      </c>
      <c r="B1" s="84"/>
      <c r="C1" s="84"/>
      <c r="D1" s="84"/>
      <c r="E1" s="84"/>
      <c r="F1" s="84"/>
      <c r="G1" s="84" t="s">
        <v>1</v>
      </c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0">
      <c r="A2" s="84"/>
      <c r="B2" s="84" t="s">
        <v>2</v>
      </c>
      <c r="C2" s="84" t="s">
        <v>3</v>
      </c>
      <c r="D2" s="84"/>
      <c r="E2" s="84"/>
      <c r="F2" s="84"/>
      <c r="G2" s="84" t="s">
        <v>4</v>
      </c>
      <c r="H2" s="84" t="s">
        <v>5</v>
      </c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>
      <c r="A3" s="84" t="s">
        <v>6</v>
      </c>
      <c r="B3" s="84">
        <v>500</v>
      </c>
      <c r="C3" s="84">
        <f>B3/$B$7</f>
        <v>0.20833333333333334</v>
      </c>
      <c r="D3" s="84"/>
      <c r="E3" s="84"/>
      <c r="F3" s="84"/>
      <c r="G3" s="84"/>
      <c r="H3" s="84" t="s">
        <v>7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4" spans="1:20">
      <c r="A4" s="84" t="s">
        <v>8</v>
      </c>
      <c r="B4" s="84">
        <v>600</v>
      </c>
      <c r="C4" s="84">
        <f t="shared" ref="C4:C6" si="0">B4/$B$7</f>
        <v>0.25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</row>
    <row r="5" spans="1:20">
      <c r="A5" s="84" t="s">
        <v>9</v>
      </c>
      <c r="B5" s="84">
        <v>400</v>
      </c>
      <c r="C5" s="84">
        <f t="shared" si="0"/>
        <v>0.16666666666666666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>
      <c r="A6" s="84" t="s">
        <v>10</v>
      </c>
      <c r="B6" s="84">
        <v>900</v>
      </c>
      <c r="C6" s="84">
        <f t="shared" si="0"/>
        <v>0.375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>
      <c r="A7" s="84"/>
      <c r="B7" s="84">
        <v>2400</v>
      </c>
      <c r="C7" s="84">
        <f>SUM(C3:C6)</f>
        <v>1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spans="1:20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spans="1:20">
      <c r="A9" s="84" t="s">
        <v>11</v>
      </c>
      <c r="B9" s="84">
        <v>80000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>
      <c r="A10" s="84" t="s">
        <v>12</v>
      </c>
      <c r="B10" s="84">
        <v>70000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>
      <c r="A11" s="84" t="s">
        <v>13</v>
      </c>
      <c r="B11" s="84"/>
      <c r="C11" s="84"/>
      <c r="D11" s="84">
        <f>B10/B9</f>
        <v>0.875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>
      <c r="A12" s="84" t="s">
        <v>14</v>
      </c>
      <c r="B12" s="84"/>
      <c r="C12" s="84"/>
      <c r="D12" s="84">
        <f>B10/B9-1</f>
        <v>-0.125</v>
      </c>
      <c r="E12" s="84">
        <f>ABS(B10/B9-1)</f>
        <v>0.125</v>
      </c>
      <c r="F12" s="84"/>
      <c r="G12" s="84">
        <f>(B10-B9)/B9</f>
        <v>-0.125</v>
      </c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0">
      <c r="A13" s="84"/>
      <c r="B13" s="84"/>
      <c r="C13" s="84"/>
      <c r="D13" s="84" t="s">
        <v>53</v>
      </c>
      <c r="E13" s="84" t="s">
        <v>54</v>
      </c>
      <c r="F13" s="84"/>
      <c r="G13" s="84" t="s">
        <v>55</v>
      </c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</row>
    <row r="14" spans="1:20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0">
      <c r="A15" s="84" t="s">
        <v>15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0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0">
      <c r="A17" s="84" t="s">
        <v>113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0">
      <c r="A18" s="84" t="s">
        <v>16</v>
      </c>
      <c r="B18" s="84"/>
      <c r="C18" s="84"/>
      <c r="D18" s="84"/>
      <c r="E18" s="84"/>
      <c r="F18" s="84"/>
      <c r="G18" s="84" t="s">
        <v>57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0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0">
      <c r="A20" s="84" t="s">
        <v>114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0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</row>
    <row r="22" spans="1:20">
      <c r="A22" s="84" t="s">
        <v>115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0">
      <c r="A23" s="84" t="s">
        <v>60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0">
      <c r="A24" s="84" t="s">
        <v>61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</row>
    <row r="25" spans="1:20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0">
      <c r="A26" s="84" t="s">
        <v>17</v>
      </c>
      <c r="B26" s="84" t="s">
        <v>62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  <row r="27" spans="1:20">
      <c r="A27" s="84"/>
      <c r="B27" s="84" t="s">
        <v>63</v>
      </c>
      <c r="C27" s="84"/>
      <c r="D27" s="84"/>
      <c r="E27" s="84">
        <v>262</v>
      </c>
      <c r="F27" s="84" t="s">
        <v>64</v>
      </c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</row>
    <row r="28" spans="1:20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</row>
    <row r="29" spans="1:20">
      <c r="A29" s="84"/>
      <c r="B29" s="84" t="s">
        <v>18</v>
      </c>
      <c r="C29" s="84"/>
      <c r="D29" s="84">
        <v>190</v>
      </c>
      <c r="E29" s="84"/>
      <c r="F29" s="84" t="s">
        <v>19</v>
      </c>
      <c r="G29" s="84">
        <f>E27-D29</f>
        <v>72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</row>
    <row r="30" spans="1:20">
      <c r="A30" s="84"/>
      <c r="B30" s="84" t="s">
        <v>20</v>
      </c>
      <c r="C30" s="84" t="s">
        <v>21</v>
      </c>
      <c r="D30" s="84" t="s">
        <v>22</v>
      </c>
      <c r="E30" s="84"/>
      <c r="F30" s="84" t="s">
        <v>23</v>
      </c>
      <c r="G30" s="84" t="s">
        <v>24</v>
      </c>
      <c r="H30" s="84" t="s">
        <v>25</v>
      </c>
      <c r="I30" s="84" t="s">
        <v>22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</row>
    <row r="31" spans="1:20">
      <c r="A31" s="84" t="s">
        <v>71</v>
      </c>
      <c r="B31" s="84">
        <v>190</v>
      </c>
      <c r="C31" s="84">
        <v>0.05</v>
      </c>
      <c r="D31" s="84">
        <f>ROUND(B31/$B$33*$D$29,2)</f>
        <v>120.33</v>
      </c>
      <c r="E31" s="84"/>
      <c r="F31" s="84">
        <v>450</v>
      </c>
      <c r="G31" s="84">
        <v>0.12</v>
      </c>
      <c r="H31" s="84">
        <f>ROUND(F31*(1-G31),2)</f>
        <v>396</v>
      </c>
      <c r="I31" s="84">
        <f>ROUND(H31/$H$33*$G$29,2)</f>
        <v>39.71</v>
      </c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</row>
    <row r="32" spans="1:20">
      <c r="A32" s="84" t="s">
        <v>72</v>
      </c>
      <c r="B32" s="84">
        <v>110</v>
      </c>
      <c r="C32" s="84">
        <v>0.1</v>
      </c>
      <c r="D32" s="84">
        <f>ROUND(B32/$B$33*$D$29,2)</f>
        <v>69.67</v>
      </c>
      <c r="E32" s="84"/>
      <c r="F32" s="84">
        <v>350</v>
      </c>
      <c r="G32" s="84">
        <v>0.08</v>
      </c>
      <c r="H32" s="84">
        <f>ROUND(F32*(1-G32),2)</f>
        <v>322</v>
      </c>
      <c r="I32" s="84">
        <f>ROUND(H32/$H$33*$G$29,2)</f>
        <v>32.29</v>
      </c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</row>
    <row r="33" spans="1:20">
      <c r="A33" s="84"/>
      <c r="B33" s="84">
        <f>SUM(B31:B32)</f>
        <v>300</v>
      </c>
      <c r="C33" s="84"/>
      <c r="D33" s="84">
        <f>SUM(D31:D32)</f>
        <v>190</v>
      </c>
      <c r="E33" s="84"/>
      <c r="F33" s="84"/>
      <c r="G33" s="84"/>
      <c r="H33" s="84">
        <f>SUM(H31:H32)</f>
        <v>718</v>
      </c>
      <c r="I33" s="84">
        <f>SUM(I31:I32)</f>
        <v>72</v>
      </c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</row>
    <row r="34" spans="1:20">
      <c r="A34" s="84"/>
      <c r="B34" s="84" t="s">
        <v>65</v>
      </c>
      <c r="C34" s="84" t="s">
        <v>68</v>
      </c>
      <c r="D34" s="84" t="s">
        <v>73</v>
      </c>
      <c r="E34" s="84"/>
      <c r="F34" s="84" t="s">
        <v>76</v>
      </c>
      <c r="G34" s="84" t="s">
        <v>86</v>
      </c>
      <c r="H34" s="84"/>
      <c r="I34" s="84" t="s">
        <v>73</v>
      </c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</row>
    <row r="35" spans="1:20">
      <c r="A35" s="84"/>
      <c r="B35" s="84" t="s">
        <v>66</v>
      </c>
      <c r="C35" s="84" t="s">
        <v>69</v>
      </c>
      <c r="D35" s="84" t="s">
        <v>74</v>
      </c>
      <c r="E35" s="84"/>
      <c r="F35" s="84" t="s">
        <v>77</v>
      </c>
      <c r="G35" s="84" t="s">
        <v>87</v>
      </c>
      <c r="H35" s="84"/>
      <c r="I35" s="84" t="s">
        <v>74</v>
      </c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</row>
    <row r="36" spans="1:20">
      <c r="A36" s="84"/>
      <c r="B36" s="84" t="s">
        <v>67</v>
      </c>
      <c r="C36" s="84" t="s">
        <v>70</v>
      </c>
      <c r="D36" s="84" t="s">
        <v>75</v>
      </c>
      <c r="E36" s="84"/>
      <c r="F36" s="84" t="s">
        <v>78</v>
      </c>
      <c r="G36" s="84" t="s">
        <v>88</v>
      </c>
      <c r="H36" s="84"/>
      <c r="I36" s="84" t="s">
        <v>75</v>
      </c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</row>
    <row r="37" spans="1:20">
      <c r="A37" s="84"/>
      <c r="B37" s="84"/>
      <c r="C37" s="84" t="s">
        <v>84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</row>
    <row r="38" spans="1:20">
      <c r="A38" s="84"/>
      <c r="B38" s="84"/>
      <c r="C38" s="84" t="s">
        <v>85</v>
      </c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</row>
    <row r="39" spans="1:20">
      <c r="A39" s="84" t="s">
        <v>79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</row>
    <row r="40" spans="1:20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</row>
    <row r="41" spans="1:20">
      <c r="A41" s="84" t="s">
        <v>80</v>
      </c>
      <c r="B41" s="84"/>
      <c r="C41" s="84"/>
      <c r="D41" s="84" t="s">
        <v>81</v>
      </c>
      <c r="E41" s="84">
        <f>Spesen!E41</f>
        <v>0</v>
      </c>
      <c r="F41" s="84"/>
      <c r="G41" s="84" t="s">
        <v>94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</row>
    <row r="42" spans="1:20">
      <c r="A42" s="84"/>
      <c r="B42" s="84"/>
      <c r="C42" s="84"/>
      <c r="D42" s="84"/>
      <c r="E42" s="84"/>
      <c r="F42" s="84"/>
      <c r="G42" s="84" t="s">
        <v>104</v>
      </c>
      <c r="H42" s="84" t="s">
        <v>105</v>
      </c>
      <c r="I42" s="84" t="s">
        <v>106</v>
      </c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</row>
    <row r="43" spans="1:20">
      <c r="A43" s="84" t="s">
        <v>95</v>
      </c>
      <c r="B43" s="84"/>
      <c r="C43" s="84"/>
      <c r="D43" s="84" t="s">
        <v>26</v>
      </c>
      <c r="E43" s="84"/>
      <c r="F43" s="84">
        <f ca="1">DATE(YEAR(TODAY()),12,31)</f>
        <v>44561</v>
      </c>
      <c r="G43" s="84">
        <f>YEAR(E41)</f>
        <v>1900</v>
      </c>
      <c r="H43" s="84">
        <f>MONTH(E41)</f>
        <v>1</v>
      </c>
      <c r="I43" s="84">
        <f>DAY(E41)</f>
        <v>0</v>
      </c>
      <c r="J43" s="84">
        <f>31*12</f>
        <v>372</v>
      </c>
      <c r="K43" s="84"/>
      <c r="L43" s="84"/>
      <c r="M43" s="84"/>
      <c r="N43" s="84"/>
      <c r="O43" s="84"/>
      <c r="P43" s="84"/>
      <c r="Q43" s="84"/>
      <c r="R43" s="84"/>
      <c r="S43" s="84"/>
      <c r="T43" s="84"/>
    </row>
    <row r="44" spans="1:20">
      <c r="A44" s="84"/>
      <c r="B44" s="84"/>
      <c r="C44" s="84"/>
      <c r="D44" s="84">
        <f>IF(H43&lt;2,0.04,IF(H43&lt;5,0.06,IF(H43&lt;10,0.07,0.08)))</f>
        <v>0.04</v>
      </c>
      <c r="E44" s="84"/>
      <c r="F44" s="84">
        <f>IF(I43&lt;5,0.03,IF(I43&lt;12,0.045,IF(I43&lt;19,0.06,IF(I43&lt;25,0.08,0.095))))</f>
        <v>0.03</v>
      </c>
      <c r="G44" s="84"/>
      <c r="H44" s="84">
        <f>IF(H43*I43&lt;100,0.02,IF(H43*I43&lt;220,0.03,0.04))</f>
        <v>0.02</v>
      </c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</row>
    <row r="45" spans="1:20">
      <c r="A45" s="84" t="s">
        <v>27</v>
      </c>
      <c r="B45" s="84" t="s">
        <v>28</v>
      </c>
      <c r="C45" s="84" t="s">
        <v>29</v>
      </c>
      <c r="D45" s="84" t="s">
        <v>30</v>
      </c>
      <c r="E45" s="84" t="s">
        <v>116</v>
      </c>
      <c r="F45" s="84" t="s">
        <v>21</v>
      </c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</row>
    <row r="46" spans="1:20">
      <c r="A46" s="84" t="s">
        <v>31</v>
      </c>
      <c r="B46" s="84" t="s">
        <v>82</v>
      </c>
      <c r="C46" s="84">
        <f>ROUND(25+H43,0)</f>
        <v>26</v>
      </c>
      <c r="D46" s="84">
        <f>ROUND(D44,2)</f>
        <v>0.04</v>
      </c>
      <c r="E46" s="84">
        <f>ROUND(99+H43*2.75,0)</f>
        <v>102</v>
      </c>
      <c r="F46" s="84">
        <f>IF(F47&gt;0.05,F47-0.02,F47+0.03)</f>
        <v>0.06</v>
      </c>
      <c r="G46" s="84" t="s">
        <v>33</v>
      </c>
      <c r="H46" s="84" t="s">
        <v>34</v>
      </c>
      <c r="I46" s="84" t="s">
        <v>35</v>
      </c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</row>
    <row r="47" spans="1:20">
      <c r="A47" s="84" t="s">
        <v>32</v>
      </c>
      <c r="B47" s="84" t="s">
        <v>83</v>
      </c>
      <c r="C47" s="84">
        <f>ROUND(65+I43*1.75,1)</f>
        <v>65</v>
      </c>
      <c r="D47" s="84">
        <f>ROUND(D46+0.11,2)</f>
        <v>0.15</v>
      </c>
      <c r="E47" s="84">
        <f>ROUND(21+I43*1.35,0)</f>
        <v>21</v>
      </c>
      <c r="F47" s="84">
        <f>ROUND(F44,2)</f>
        <v>0.03</v>
      </c>
      <c r="G47" s="84">
        <v>8</v>
      </c>
      <c r="H47" s="84">
        <f>ROUND(H44,2)</f>
        <v>0.02</v>
      </c>
      <c r="I47" s="84">
        <v>20</v>
      </c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</row>
    <row r="48" spans="1:20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</row>
    <row r="49" spans="1:20">
      <c r="A49" s="84" t="str">
        <f>"Zahlungsbedingung: "&amp;G47&amp;" Tage "&amp;H47*100&amp;"% Skonto"&amp; I47&amp;" Tage netto v. Warenwert"</f>
        <v>Zahlungsbedingung: 8 Tage 2% Skonto20 Tage netto v. Warenwert</v>
      </c>
      <c r="B49" s="84"/>
      <c r="C49" s="84"/>
      <c r="D49" s="84"/>
      <c r="E49" s="84"/>
      <c r="F49" s="84"/>
      <c r="G49" s="84" t="s">
        <v>37</v>
      </c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</row>
    <row r="50" spans="1:20">
      <c r="A50" s="84"/>
      <c r="B50" s="84"/>
      <c r="C50" s="84"/>
      <c r="D50" s="84"/>
      <c r="E50" s="84"/>
      <c r="F50" s="84"/>
      <c r="G50" s="84" t="s">
        <v>31</v>
      </c>
      <c r="H50" s="84">
        <f>ROUND(15+H43*2,0)</f>
        <v>17</v>
      </c>
      <c r="I50" s="84" t="s">
        <v>38</v>
      </c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</row>
    <row r="51" spans="1:20">
      <c r="A51" s="84" t="s">
        <v>36</v>
      </c>
      <c r="B51" s="84"/>
      <c r="C51" s="84">
        <f>ROUND(405+IF(H43*I43&lt;30,H43*I43*2.75,IF(H43*I43&gt;200,H43*I43/4,H43*I43/2.25)),0)</f>
        <v>405</v>
      </c>
      <c r="D51" s="84" t="s">
        <v>96</v>
      </c>
      <c r="E51" s="84"/>
      <c r="F51" s="84"/>
      <c r="G51" s="84" t="s">
        <v>32</v>
      </c>
      <c r="H51" s="84">
        <f>ROUND(55+H43*2.2,0)</f>
        <v>57</v>
      </c>
      <c r="I51" s="84" t="s">
        <v>38</v>
      </c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</row>
    <row r="52" spans="1:20">
      <c r="A52" s="84" t="s">
        <v>39</v>
      </c>
      <c r="B52" s="84"/>
      <c r="C52" s="84"/>
      <c r="D52" s="84"/>
      <c r="E52" s="84">
        <f>ROUND(200+H43+I43,0)</f>
        <v>201</v>
      </c>
      <c r="F52" s="84" t="s">
        <v>40</v>
      </c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</row>
    <row r="53" spans="1:20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</row>
    <row r="54" spans="1:20">
      <c r="A54" s="84" t="s">
        <v>18</v>
      </c>
      <c r="B54" s="84"/>
      <c r="C54" s="84">
        <f>C51</f>
        <v>405</v>
      </c>
      <c r="D54" s="84"/>
      <c r="E54" s="84" t="s">
        <v>19</v>
      </c>
      <c r="F54" s="84">
        <f>E52</f>
        <v>201</v>
      </c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</row>
    <row r="55" spans="1:20">
      <c r="A55" s="84" t="s">
        <v>20</v>
      </c>
      <c r="B55" s="84" t="s">
        <v>21</v>
      </c>
      <c r="C55" s="84" t="s">
        <v>22</v>
      </c>
      <c r="D55" s="84"/>
      <c r="E55" s="84" t="s">
        <v>23</v>
      </c>
      <c r="F55" s="84" t="s">
        <v>24</v>
      </c>
      <c r="G55" s="84" t="s">
        <v>25</v>
      </c>
      <c r="H55" s="84" t="s">
        <v>22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</row>
    <row r="56" spans="1:20">
      <c r="A56" s="84">
        <f>E46*H50</f>
        <v>1734</v>
      </c>
      <c r="B56" s="84">
        <f>F46</f>
        <v>0.06</v>
      </c>
      <c r="C56" s="84">
        <f>ROUND(A56/$A$58*$C$54,2)</f>
        <v>239.6</v>
      </c>
      <c r="D56" s="84"/>
      <c r="E56" s="84">
        <f>C46*$H$50</f>
        <v>442</v>
      </c>
      <c r="F56" s="84">
        <f>D46</f>
        <v>0.04</v>
      </c>
      <c r="G56" s="84">
        <f>ROUND(E56*(1-F56),2)</f>
        <v>424.32</v>
      </c>
      <c r="H56" s="84">
        <f>ROUND(G56/$G$58*$E$52,2)</f>
        <v>23.87</v>
      </c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</row>
    <row r="57" spans="1:20">
      <c r="A57" s="84">
        <f>E47*H51</f>
        <v>1197</v>
      </c>
      <c r="B57" s="84">
        <f>F47</f>
        <v>0.03</v>
      </c>
      <c r="C57" s="84">
        <f>ROUND(A57/$A$58*$C$54,2)</f>
        <v>165.4</v>
      </c>
      <c r="D57" s="84"/>
      <c r="E57" s="84">
        <f>C47*H51</f>
        <v>3705</v>
      </c>
      <c r="F57" s="84">
        <f>D47</f>
        <v>0.15</v>
      </c>
      <c r="G57" s="84">
        <f>ROUND(E57*(1-F57),2)</f>
        <v>3149.25</v>
      </c>
      <c r="H57" s="84">
        <f>ROUND(G57/$G$58*$E$52,2)</f>
        <v>177.13</v>
      </c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</row>
    <row r="58" spans="1:20">
      <c r="A58" s="84">
        <f>SUM(A56:A57)</f>
        <v>2931</v>
      </c>
      <c r="B58" s="84"/>
      <c r="C58" s="84">
        <f>SUM(C56:C57)</f>
        <v>405</v>
      </c>
      <c r="D58" s="84"/>
      <c r="E58" s="84"/>
      <c r="F58" s="84"/>
      <c r="G58" s="84">
        <f>SUM(G56:G57)</f>
        <v>3573.57</v>
      </c>
      <c r="H58" s="84">
        <f>SUM(H56:H57)</f>
        <v>201</v>
      </c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</row>
    <row r="59" spans="1:20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</row>
    <row r="60" spans="1:20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</row>
    <row r="61" spans="1:20">
      <c r="A61" s="84" t="s">
        <v>117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</row>
    <row r="62" spans="1:20">
      <c r="A62" s="84"/>
      <c r="B62" s="84" t="s">
        <v>41</v>
      </c>
      <c r="C62" s="84" t="s">
        <v>89</v>
      </c>
      <c r="D62" s="84" t="s">
        <v>41</v>
      </c>
      <c r="E62" s="84" t="s">
        <v>90</v>
      </c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</row>
    <row r="63" spans="1:20" ht="15" customHeight="1">
      <c r="A63" s="84" t="s">
        <v>42</v>
      </c>
      <c r="B63" s="84">
        <f>C46</f>
        <v>26</v>
      </c>
      <c r="C63" s="84">
        <f>ROUND(B63*H50,2)</f>
        <v>442</v>
      </c>
      <c r="D63" s="84">
        <f>C47</f>
        <v>65</v>
      </c>
      <c r="E63" s="84">
        <f>ROUND(D63*H51,2)</f>
        <v>3705</v>
      </c>
      <c r="F63" s="84" t="s">
        <v>97</v>
      </c>
      <c r="G63" s="84"/>
      <c r="H63" s="84"/>
      <c r="I63" s="84"/>
      <c r="J63" s="84">
        <f>B63*H50</f>
        <v>442</v>
      </c>
      <c r="K63" s="84">
        <f>D63*H51</f>
        <v>3705</v>
      </c>
      <c r="L63" s="84"/>
      <c r="M63" s="84"/>
      <c r="N63" s="84"/>
      <c r="O63" s="84"/>
      <c r="P63" s="84"/>
      <c r="Q63" s="84"/>
      <c r="R63" s="84"/>
      <c r="S63" s="84"/>
      <c r="T63" s="84"/>
    </row>
    <row r="64" spans="1:20">
      <c r="A64" s="84" t="s">
        <v>43</v>
      </c>
      <c r="B64" s="84">
        <f>F56</f>
        <v>0.04</v>
      </c>
      <c r="C64" s="84">
        <f>ROUND(B64*C63,2)</f>
        <v>17.68</v>
      </c>
      <c r="D64" s="84">
        <f>D47</f>
        <v>0.15</v>
      </c>
      <c r="E64" s="84">
        <f>ROUND(D64*E63,2)</f>
        <v>555.75</v>
      </c>
      <c r="F64" s="84"/>
      <c r="G64" s="84"/>
      <c r="H64" s="84"/>
      <c r="I64" s="84"/>
      <c r="J64" s="84">
        <f>J63*B64</f>
        <v>17.68</v>
      </c>
      <c r="K64" s="84">
        <f>K63*D64</f>
        <v>555.75</v>
      </c>
      <c r="L64" s="84"/>
      <c r="M64" s="84"/>
      <c r="N64" s="84"/>
      <c r="O64" s="84"/>
      <c r="P64" s="84"/>
      <c r="Q64" s="84"/>
      <c r="R64" s="84"/>
      <c r="S64" s="84"/>
      <c r="T64" s="84"/>
    </row>
    <row r="65" spans="1:20">
      <c r="A65" s="84" t="s">
        <v>44</v>
      </c>
      <c r="B65" s="84"/>
      <c r="C65" s="84">
        <f>C63-C64</f>
        <v>424.32</v>
      </c>
      <c r="D65" s="84"/>
      <c r="E65" s="84">
        <f>E63-E64</f>
        <v>3149.25</v>
      </c>
      <c r="F65" s="84"/>
      <c r="G65" s="84"/>
      <c r="H65" s="84"/>
      <c r="I65" s="84"/>
      <c r="J65" s="84">
        <f>J63-J64</f>
        <v>424.32</v>
      </c>
      <c r="K65" s="84">
        <f>K63-K64</f>
        <v>3149.25</v>
      </c>
      <c r="L65" s="84"/>
      <c r="M65" s="84"/>
      <c r="N65" s="84"/>
      <c r="O65" s="84"/>
      <c r="P65" s="84"/>
      <c r="Q65" s="84"/>
      <c r="R65" s="84"/>
      <c r="S65" s="84"/>
      <c r="T65" s="84"/>
    </row>
    <row r="66" spans="1:20">
      <c r="A66" s="84" t="s">
        <v>45</v>
      </c>
      <c r="B66" s="84">
        <f>H47</f>
        <v>0.02</v>
      </c>
      <c r="C66" s="84">
        <f>ROUND(B66*C65,2)</f>
        <v>8.49</v>
      </c>
      <c r="D66" s="84">
        <f>B66</f>
        <v>0.02</v>
      </c>
      <c r="E66" s="84">
        <f>ROUND(D66*E65,2)</f>
        <v>62.99</v>
      </c>
      <c r="F66" s="84"/>
      <c r="G66" s="84"/>
      <c r="H66" s="84"/>
      <c r="I66" s="84"/>
      <c r="J66" s="84">
        <f>B66*J65</f>
        <v>8.4863999999999997</v>
      </c>
      <c r="K66" s="84">
        <f>K65*D66</f>
        <v>62.984999999999999</v>
      </c>
      <c r="L66" s="84"/>
      <c r="M66" s="84"/>
      <c r="N66" s="84"/>
      <c r="O66" s="84"/>
      <c r="P66" s="84"/>
      <c r="Q66" s="84"/>
      <c r="R66" s="84"/>
      <c r="S66" s="84"/>
      <c r="T66" s="84"/>
    </row>
    <row r="67" spans="1:20">
      <c r="A67" s="84" t="s">
        <v>46</v>
      </c>
      <c r="B67" s="84"/>
      <c r="C67" s="84">
        <f>C65-C66</f>
        <v>415.83</v>
      </c>
      <c r="D67" s="84"/>
      <c r="E67" s="84">
        <f>E65-E66</f>
        <v>3086.26</v>
      </c>
      <c r="F67" s="84"/>
      <c r="G67" s="84"/>
      <c r="H67" s="84"/>
      <c r="I67" s="84"/>
      <c r="J67" s="84">
        <f>J65-J66</f>
        <v>415.83359999999999</v>
      </c>
      <c r="K67" s="84">
        <f>K65-K66</f>
        <v>3086.2649999999999</v>
      </c>
      <c r="L67" s="84"/>
      <c r="M67" s="84"/>
      <c r="N67" s="84"/>
      <c r="O67" s="84"/>
      <c r="P67" s="84"/>
      <c r="Q67" s="84"/>
      <c r="R67" s="84"/>
      <c r="S67" s="84"/>
      <c r="T67" s="84"/>
    </row>
    <row r="68" spans="1:20" ht="15" customHeight="1">
      <c r="A68" s="84" t="s">
        <v>47</v>
      </c>
      <c r="B68" s="84">
        <f>C56</f>
        <v>239.6</v>
      </c>
      <c r="C68" s="84">
        <f>B68</f>
        <v>239.6</v>
      </c>
      <c r="D68" s="84">
        <f>C57</f>
        <v>165.4</v>
      </c>
      <c r="E68" s="84">
        <f>D68</f>
        <v>165.4</v>
      </c>
      <c r="F68" s="84"/>
      <c r="G68" s="84" t="s">
        <v>100</v>
      </c>
      <c r="H68" s="84"/>
      <c r="I68" s="84"/>
      <c r="J68" s="84">
        <f>B68</f>
        <v>239.6</v>
      </c>
      <c r="K68" s="84">
        <f>D68</f>
        <v>165.4</v>
      </c>
      <c r="L68" s="84"/>
      <c r="M68" s="84"/>
      <c r="N68" s="84"/>
      <c r="O68" s="84"/>
      <c r="P68" s="84"/>
      <c r="Q68" s="84"/>
      <c r="R68" s="84"/>
      <c r="S68" s="84"/>
      <c r="T68" s="84"/>
    </row>
    <row r="69" spans="1:20">
      <c r="A69" s="84" t="s">
        <v>48</v>
      </c>
      <c r="B69" s="84">
        <f>H56</f>
        <v>23.87</v>
      </c>
      <c r="C69" s="84">
        <f>B69</f>
        <v>23.87</v>
      </c>
      <c r="D69" s="84">
        <f>H57</f>
        <v>177.13</v>
      </c>
      <c r="E69" s="84">
        <f>D69</f>
        <v>177.13</v>
      </c>
      <c r="F69" s="84"/>
      <c r="G69" s="84"/>
      <c r="H69" s="84"/>
      <c r="I69" s="84"/>
      <c r="J69" s="84">
        <f>B69</f>
        <v>23.87</v>
      </c>
      <c r="K69" s="84">
        <f>D69</f>
        <v>177.13</v>
      </c>
      <c r="L69" s="84"/>
      <c r="M69" s="84"/>
      <c r="N69" s="84"/>
      <c r="O69" s="84"/>
      <c r="P69" s="84"/>
      <c r="Q69" s="84"/>
      <c r="R69" s="84"/>
      <c r="S69" s="84"/>
      <c r="T69" s="84"/>
    </row>
    <row r="70" spans="1:20">
      <c r="A70" s="84" t="s">
        <v>49</v>
      </c>
      <c r="B70" s="84"/>
      <c r="C70" s="84">
        <f>ROUND(C67+C68+C69,2)</f>
        <v>679.3</v>
      </c>
      <c r="D70" s="84"/>
      <c r="E70" s="84">
        <f>ROUND(E67+E68+E69,2)</f>
        <v>3428.79</v>
      </c>
      <c r="F70" s="84"/>
      <c r="G70" s="84"/>
      <c r="H70" s="84"/>
      <c r="I70" s="84"/>
      <c r="J70" s="84">
        <f>ROUND(J67+J68+J69,2)</f>
        <v>679.3</v>
      </c>
      <c r="K70" s="84">
        <f>ROUND(K67+K68+K69,2)</f>
        <v>3428.8</v>
      </c>
      <c r="L70" s="84"/>
      <c r="M70" s="84"/>
      <c r="N70" s="84"/>
      <c r="O70" s="84"/>
      <c r="P70" s="84"/>
      <c r="Q70" s="84"/>
      <c r="R70" s="84"/>
      <c r="S70" s="84"/>
      <c r="T70" s="84"/>
    </row>
    <row r="71" spans="1:20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</row>
    <row r="72" spans="1:20">
      <c r="A72" s="84" t="s">
        <v>50</v>
      </c>
      <c r="B72" s="84" t="s">
        <v>118</v>
      </c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</row>
    <row r="73" spans="1:20">
      <c r="A73" s="84" t="s">
        <v>92</v>
      </c>
      <c r="B73" s="84"/>
      <c r="C73" s="84">
        <f>E46</f>
        <v>102</v>
      </c>
      <c r="D73" s="84"/>
      <c r="E73" s="84">
        <f>E47</f>
        <v>21</v>
      </c>
      <c r="F73" s="84"/>
      <c r="G73" s="84" t="s">
        <v>98</v>
      </c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</row>
    <row r="74" spans="1:20">
      <c r="A74" s="84" t="s">
        <v>21</v>
      </c>
      <c r="B74" s="84"/>
      <c r="C74" s="84">
        <f>F46</f>
        <v>0.06</v>
      </c>
      <c r="D74" s="84"/>
      <c r="E74" s="84">
        <f>F47</f>
        <v>0.03</v>
      </c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</row>
    <row r="75" spans="1:20">
      <c r="A75" s="84" t="s">
        <v>93</v>
      </c>
      <c r="B75" s="84"/>
      <c r="C75" s="84">
        <f>ROUND(C73*(1-C74),3)</f>
        <v>95.88</v>
      </c>
      <c r="D75" s="84"/>
      <c r="E75" s="84">
        <f>ROUND(E73*(1-E74),3)</f>
        <v>20.37</v>
      </c>
      <c r="F75" s="84"/>
      <c r="G75" s="84" t="s">
        <v>102</v>
      </c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</row>
    <row r="76" spans="1:20">
      <c r="A76" s="84" t="s">
        <v>91</v>
      </c>
      <c r="B76" s="84"/>
      <c r="C76" s="84">
        <f>ROUND(C70/H50,2)</f>
        <v>39.96</v>
      </c>
      <c r="D76" s="84"/>
      <c r="E76" s="84">
        <f>ROUND(E70/H51,2)</f>
        <v>60.15</v>
      </c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</row>
    <row r="77" spans="1:20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</row>
    <row r="78" spans="1:20">
      <c r="A78" s="84" t="s">
        <v>51</v>
      </c>
      <c r="B78" s="84"/>
      <c r="C78" s="84">
        <f>ROUND(C76/C75,2)</f>
        <v>0.42</v>
      </c>
      <c r="D78" s="84"/>
      <c r="E78" s="84">
        <f>ROUND(E76/E75,2)</f>
        <v>2.95</v>
      </c>
      <c r="F78" s="84"/>
      <c r="G78" s="84" t="s">
        <v>52</v>
      </c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</row>
    <row r="79" spans="1:20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</row>
    <row r="80" spans="1:20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</row>
    <row r="81" spans="1:20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</row>
    <row r="82" spans="1:20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</row>
    <row r="83" spans="1:20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</row>
    <row r="84" spans="1:20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</row>
    <row r="85" spans="1:20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</row>
    <row r="86" spans="1:20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</row>
    <row r="87" spans="1:20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</row>
    <row r="88" spans="1:20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</row>
    <row r="89" spans="1:20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</row>
  </sheetData>
  <sheetProtection password="E471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sqref="A1:A2"/>
    </sheetView>
  </sheetViews>
  <sheetFormatPr baseColWidth="10" defaultRowHeight="15"/>
  <sheetData>
    <row r="1" spans="1:1">
      <c r="A1" s="63">
        <v>5</v>
      </c>
    </row>
    <row r="2" spans="1:1">
      <c r="A2" s="64">
        <v>0.05</v>
      </c>
    </row>
    <row r="4" spans="1:1">
      <c r="A4" s="61">
        <v>5</v>
      </c>
    </row>
    <row r="5" spans="1:1">
      <c r="A5" s="62">
        <v>0.05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Spesen</vt:lpstr>
      <vt:lpstr>P</vt:lpstr>
      <vt:lpstr>NR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2021-04-25T09:50:43Z</cp:lastPrinted>
  <dcterms:created xsi:type="dcterms:W3CDTF">2021-04-25T08:19:50Z</dcterms:created>
  <dcterms:modified xsi:type="dcterms:W3CDTF">2021-06-03T16:29:51Z</dcterms:modified>
</cp:coreProperties>
</file>