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8115" windowHeight="1005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J11" i="1"/>
  <c r="C41"/>
  <c r="G64"/>
  <c r="F64"/>
  <c r="D65"/>
  <c r="I6"/>
  <c r="J6" s="1"/>
  <c r="D70"/>
  <c r="C70"/>
  <c r="B70"/>
  <c r="D43"/>
  <c r="C43"/>
  <c r="B43"/>
  <c r="C62"/>
  <c r="G62" s="1"/>
  <c r="E62"/>
  <c r="D62"/>
  <c r="C26"/>
  <c r="B26"/>
  <c r="B41"/>
  <c r="A41"/>
  <c r="F35"/>
  <c r="E51"/>
  <c r="G37"/>
  <c r="F37"/>
  <c r="D38"/>
  <c r="G35"/>
  <c r="A38" s="1"/>
  <c r="C38" s="1"/>
  <c r="E38" s="1"/>
  <c r="D35"/>
  <c r="E35"/>
  <c r="C35"/>
  <c r="J8"/>
  <c r="I8"/>
  <c r="J4"/>
  <c r="J5"/>
  <c r="I4"/>
  <c r="J3"/>
  <c r="I3"/>
  <c r="A26"/>
  <c r="G21"/>
  <c r="G20"/>
  <c r="A23" s="1"/>
  <c r="C23" s="1"/>
  <c r="E23" s="1"/>
  <c r="E52" l="1"/>
  <c r="F52" s="1"/>
  <c r="J7"/>
  <c r="J9" s="1"/>
  <c r="J10" s="1"/>
  <c r="A65"/>
  <c r="C65" s="1"/>
  <c r="E65" s="1"/>
  <c r="A68" s="1"/>
  <c r="E53"/>
  <c r="B68" l="1"/>
  <c r="C68" s="1"/>
</calcChain>
</file>

<file path=xl/sharedStrings.xml><?xml version="1.0" encoding="utf-8"?>
<sst xmlns="http://schemas.openxmlformats.org/spreadsheetml/2006/main" count="140" uniqueCount="98">
  <si>
    <t>Anlagenbau Klein  GmbH</t>
  </si>
  <si>
    <t>Möbius  KG</t>
  </si>
  <si>
    <t>Rechung</t>
  </si>
  <si>
    <t>Nr.:</t>
  </si>
  <si>
    <t>RG-Datum:</t>
  </si>
  <si>
    <t>Pos.</t>
  </si>
  <si>
    <t>Artikelnr</t>
  </si>
  <si>
    <t>Menge</t>
  </si>
  <si>
    <t>Bezeich</t>
  </si>
  <si>
    <t>EP</t>
  </si>
  <si>
    <t>Rabatt</t>
  </si>
  <si>
    <t>Poswert</t>
  </si>
  <si>
    <t>Warenwert</t>
  </si>
  <si>
    <t>Autragswertrabatt</t>
  </si>
  <si>
    <t>Wwert II</t>
  </si>
  <si>
    <t>Kdrabatt</t>
  </si>
  <si>
    <t>Wwert III</t>
  </si>
  <si>
    <t>Rgwert I</t>
  </si>
  <si>
    <t>Rechnungsendwert</t>
  </si>
  <si>
    <t>Zahlungsziel:</t>
  </si>
  <si>
    <t>Vorüberlegungen</t>
  </si>
  <si>
    <t>Listeneinstandspreis(LEP)</t>
  </si>
  <si>
    <t>=Zieleinstandspreis(ZEP)</t>
  </si>
  <si>
    <t>-Liefererskonto</t>
  </si>
  <si>
    <t>=Bareinstandspreis(BEP)</t>
  </si>
  <si>
    <t>+Bezugskosten</t>
  </si>
  <si>
    <t>=Einstands-/Bezugspreis(EP)</t>
  </si>
  <si>
    <t>Gegenstand</t>
  </si>
  <si>
    <t>Nebenkosten</t>
  </si>
  <si>
    <t>Unterschied RG zu Kalk</t>
  </si>
  <si>
    <t>In der RG nur Info über Skonto-</t>
  </si>
  <si>
    <t>möglichkeit. in der Kalk rechnen</t>
  </si>
  <si>
    <t xml:space="preserve">wir eigentlich immer mit </t>
  </si>
  <si>
    <t>Skontoabzug!</t>
  </si>
  <si>
    <t>Die Mehrwertsteuer ist ein</t>
  </si>
  <si>
    <t xml:space="preserve">durchlaufender Posten - </t>
  </si>
  <si>
    <t>interessiert uns in der Kalk nicht</t>
  </si>
  <si>
    <t>RG zum EP</t>
  </si>
  <si>
    <t>nur bei "v. Warenwert"</t>
  </si>
  <si>
    <t>3. Rgkorrektur oder auch oft Gutschrift(GS) genannt</t>
  </si>
  <si>
    <t>a) weil ein Teil der Lieferung leicht beschädigt war - Preisnachlass-s. WSP</t>
  </si>
  <si>
    <t>b) weil ein Teil der Lieferung unbrauchbar war - Rücksendung s. WSP</t>
  </si>
  <si>
    <t>c) weil wir bestimmte Umsatzvorgaben erreicht haben = Bonus</t>
  </si>
  <si>
    <t>RG</t>
  </si>
  <si>
    <t>-Rgkorr</t>
  </si>
  <si>
    <t>=Offener Posten(OP)</t>
  </si>
  <si>
    <t>dieser wird dann ggf. mit Skontoabzug bezahlt.</t>
  </si>
  <si>
    <t>zu 3a geringer Mangel - Minderung/Preisnachlass</t>
  </si>
  <si>
    <t>zu 3a</t>
  </si>
  <si>
    <t>Wir nehmen an, dass ein Preisnach-</t>
  </si>
  <si>
    <t>lass von:</t>
  </si>
  <si>
    <t>ausgehandelt wurde.</t>
  </si>
  <si>
    <t>Für was?</t>
  </si>
  <si>
    <t>nur für einen Teil der Menge - einen</t>
  </si>
  <si>
    <t xml:space="preserve">Je nachdem für was, muss der Rabatt </t>
  </si>
  <si>
    <t>Was ist dann mit den Nebenkosten?</t>
  </si>
  <si>
    <t>treffen die Fracht. Dann wird diese</t>
  </si>
  <si>
    <t>in der Rgkorr nicht auftauchen, da</t>
  </si>
  <si>
    <t>diese Leistung nicht beanstandet war.</t>
  </si>
  <si>
    <t>die RG korr zu groß!!!! wäre!</t>
  </si>
  <si>
    <t>Je nach Art der Formel , muss man nun im Rabattfeld den Preisnachlasssatz eintragen!</t>
  </si>
  <si>
    <t>Wieviel dort steht, richtet sich nach der Formel, die man verwendet. Da es eine Rgkorr ist</t>
  </si>
  <si>
    <t>nimmt man oft die Formel aus der Rechnung. Dann muss man aber 100%-10% hier eintragen = 90% !!!</t>
  </si>
  <si>
    <r>
      <t xml:space="preserve">Der </t>
    </r>
    <r>
      <rPr>
        <sz val="11"/>
        <color rgb="FFFF0000"/>
        <rFont val="Calibri"/>
        <family val="2"/>
        <scheme val="minor"/>
      </rPr>
      <t>Auftragswertrabatt</t>
    </r>
    <r>
      <rPr>
        <sz val="11"/>
        <color theme="1"/>
        <rFont val="Calibri"/>
        <family val="2"/>
        <scheme val="minor"/>
      </rPr>
      <t xml:space="preserve"> und der </t>
    </r>
    <r>
      <rPr>
        <sz val="11"/>
        <color rgb="FFFF0000"/>
        <rFont val="Calibri"/>
        <family val="2"/>
        <scheme val="minor"/>
      </rPr>
      <t>Kundenrabatt</t>
    </r>
    <r>
      <rPr>
        <sz val="11"/>
        <color theme="1"/>
        <rFont val="Calibri"/>
        <family val="2"/>
        <scheme val="minor"/>
      </rPr>
      <t xml:space="preserve"> müssen übernommen werden, da sonst</t>
    </r>
  </si>
  <si>
    <t>keine 10% wg Nebenko!</t>
  </si>
  <si>
    <t>* Man kann hier erkennen, dass Rabattsätze nicht addiert werden können!</t>
  </si>
  <si>
    <t>-Liefererabatte*</t>
  </si>
  <si>
    <t>s. bei der RG + Rgkorr in Excel auch die Formeln!</t>
  </si>
  <si>
    <t>Annahme: versteckter Mangel(s. WSP) - falls offener Mangel -&gt; Frachtführer Ansprechpartner!(s. GHP+WSP)</t>
  </si>
  <si>
    <t xml:space="preserve">zu 3b ein Teild der Ware wird zurückgeben - da unbrauchbar </t>
  </si>
  <si>
    <t>Menge:</t>
  </si>
  <si>
    <t>9 Tage</t>
  </si>
  <si>
    <t>Sko -60 Tge nt.</t>
  </si>
  <si>
    <t>Das grundsätzliche Problem bei</t>
  </si>
  <si>
    <t>dieser Art der Rgkorr sind die Neben-</t>
  </si>
  <si>
    <t>kosten(z.B.) Frachtkosten.</t>
  </si>
  <si>
    <t>können/sollen sie ebenfalls</t>
  </si>
  <si>
    <t>gibt es eine Ersatzlieferung o. wird</t>
  </si>
  <si>
    <t>auf die rückgesandte Menge</t>
  </si>
  <si>
    <t>verzichtet?</t>
  </si>
  <si>
    <t>Ein Nebenaspekt: falls wir beim nächsten Transport nun 20 Stk erhalten(15 +5) und es eine Frachtpauschale ist, könnte es sein,</t>
  </si>
  <si>
    <t>dass wir einen höheren oder auch erstmals einen Auftragswert- oder Mengenrabatt erhalten, den Gegenstand also preiswerter einkaufen!</t>
  </si>
  <si>
    <t>d) weil der Kunde es so möchte - i.d.R. Kulanz -&gt; GHP</t>
  </si>
  <si>
    <t>s. hierzu hotpot-&gt; PROBLEME!</t>
  </si>
  <si>
    <t>v.  Warenwert</t>
  </si>
  <si>
    <t>v. Warenwert</t>
  </si>
  <si>
    <t>- falls es eine Frachtpauschale ist</t>
  </si>
  <si>
    <t>- falls sie pro Stk berechnet werden</t>
  </si>
  <si>
    <t>2. GHP - Angebotsvergleich nach Kalkulationsschema - Teil Einkauf =&gt;</t>
  </si>
  <si>
    <t>Teil der Ware - für die Nebenkosten..</t>
  </si>
  <si>
    <t>niveau oft für die Gegenstand/Ware</t>
  </si>
  <si>
    <t>Nehmen wir an die Nebenkosten be-</t>
  </si>
  <si>
    <r>
      <t xml:space="preserve">eingesetzt werden. </t>
    </r>
    <r>
      <rPr>
        <b/>
        <sz val="11"/>
        <color theme="1"/>
        <rFont val="Calibri"/>
        <family val="2"/>
        <scheme val="minor"/>
      </rPr>
      <t>Auf Schul-</t>
    </r>
  </si>
  <si>
    <t>1. GHP = Güter(Waren) sind Holschulden(genauer: ab Übergabe an 1. Frachführer)</t>
  </si>
  <si>
    <t>(anteilig)[30 €] korrigiert werden?!</t>
  </si>
  <si>
    <t>(3b hat keinen Bezug zu 3a!)</t>
  </si>
  <si>
    <t>Die Korrektur einer RG wird - falls es kein(e) Unterkonten gibt</t>
  </si>
  <si>
    <t>(nur bei Ware gibt es Unterkonten 305+306+307 bzw. 805+806+807!) immer auf dem Hauptkonto gegengebucht!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</si>
</sst>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164" formatCode="0%\ &quot;Mwst.&quot;"/>
    <numFmt numFmtId="165" formatCode="0.000%"/>
    <numFmt numFmtId="166" formatCode="0.0000%"/>
    <numFmt numFmtId="167" formatCode="0.0000000%"/>
    <numFmt numFmtId="168" formatCode="_-* #,##0.0000000\ &quot;€&quot;_-;\-* #,##0.0000000\ &quot;€&quot;_-;_-* &quot;-&quot;??\ &quot;€&quot;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/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5" xfId="0" applyBorder="1" applyProtection="1">
      <protection hidden="1"/>
    </xf>
    <xf numFmtId="14" fontId="0" fillId="0" borderId="0" xfId="0" applyNumberFormat="1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44" fontId="0" fillId="0" borderId="0" xfId="3" applyFont="1" applyBorder="1" applyProtection="1">
      <protection hidden="1"/>
    </xf>
    <xf numFmtId="9" fontId="0" fillId="0" borderId="0" xfId="2" applyFont="1" applyBorder="1" applyProtection="1">
      <protection hidden="1"/>
    </xf>
    <xf numFmtId="44" fontId="0" fillId="0" borderId="5" xfId="3" applyFont="1" applyBorder="1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44" fontId="0" fillId="0" borderId="4" xfId="0" applyNumberFormat="1" applyBorder="1" applyProtection="1">
      <protection hidden="1"/>
    </xf>
    <xf numFmtId="9" fontId="0" fillId="0" borderId="0" xfId="3" applyNumberFormat="1" applyFont="1" applyBorder="1" applyProtection="1">
      <protection hidden="1"/>
    </xf>
    <xf numFmtId="44" fontId="0" fillId="0" borderId="0" xfId="0" applyNumberFormat="1" applyBorder="1" applyProtection="1">
      <protection hidden="1"/>
    </xf>
    <xf numFmtId="164" fontId="0" fillId="0" borderId="0" xfId="0" applyNumberForma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44" fontId="0" fillId="2" borderId="0" xfId="0" applyNumberFormat="1" applyFill="1" applyBorder="1" applyProtection="1">
      <protection hidden="1"/>
    </xf>
    <xf numFmtId="44" fontId="0" fillId="0" borderId="0" xfId="0" applyNumberFormat="1"/>
    <xf numFmtId="44" fontId="2" fillId="0" borderId="0" xfId="3" applyFont="1" applyBorder="1" applyProtection="1">
      <protection hidden="1"/>
    </xf>
    <xf numFmtId="0" fontId="0" fillId="0" borderId="0" xfId="0" quotePrefix="1"/>
    <xf numFmtId="10" fontId="0" fillId="0" borderId="0" xfId="2" applyNumberFormat="1" applyFont="1" applyBorder="1" applyProtection="1">
      <protection hidden="1"/>
    </xf>
    <xf numFmtId="165" fontId="0" fillId="0" borderId="0" xfId="2" applyNumberFormat="1" applyFont="1"/>
    <xf numFmtId="167" fontId="0" fillId="0" borderId="0" xfId="2" applyNumberFormat="1" applyFont="1"/>
    <xf numFmtId="166" fontId="0" fillId="0" borderId="0" xfId="0" applyNumberFormat="1"/>
    <xf numFmtId="44" fontId="0" fillId="2" borderId="0" xfId="0" applyNumberFormat="1" applyFill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0" borderId="12" xfId="0" applyBorder="1"/>
    <xf numFmtId="0" fontId="0" fillId="2" borderId="5" xfId="0" applyFill="1" applyBorder="1"/>
    <xf numFmtId="0" fontId="0" fillId="2" borderId="12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9" fontId="2" fillId="0" borderId="0" xfId="3" applyNumberFormat="1" applyFont="1" applyBorder="1" applyProtection="1">
      <protection hidden="1"/>
    </xf>
    <xf numFmtId="9" fontId="0" fillId="2" borderId="0" xfId="2" applyFont="1" applyFill="1" applyBorder="1" applyProtection="1">
      <protection hidden="1"/>
    </xf>
    <xf numFmtId="0" fontId="0" fillId="0" borderId="0" xfId="0" applyFill="1" applyBorder="1"/>
    <xf numFmtId="0" fontId="0" fillId="0" borderId="0" xfId="0"/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5" xfId="0" applyBorder="1" applyProtection="1">
      <protection hidden="1"/>
    </xf>
    <xf numFmtId="14" fontId="0" fillId="0" borderId="0" xfId="0" applyNumberFormat="1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44" fontId="0" fillId="0" borderId="0" xfId="3" applyFont="1" applyBorder="1" applyProtection="1">
      <protection hidden="1"/>
    </xf>
    <xf numFmtId="44" fontId="0" fillId="0" borderId="5" xfId="3" applyFont="1" applyBorder="1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44" fontId="0" fillId="0" borderId="4" xfId="0" applyNumberFormat="1" applyBorder="1" applyProtection="1">
      <protection hidden="1"/>
    </xf>
    <xf numFmtId="44" fontId="0" fillId="0" borderId="0" xfId="0" applyNumberFormat="1" applyBorder="1" applyProtection="1">
      <protection hidden="1"/>
    </xf>
    <xf numFmtId="164" fontId="0" fillId="0" borderId="0" xfId="0" applyNumberForma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9" fontId="0" fillId="0" borderId="0" xfId="0" applyNumberFormat="1"/>
    <xf numFmtId="44" fontId="0" fillId="2" borderId="0" xfId="0" applyNumberFormat="1" applyFill="1" applyBorder="1" applyProtection="1">
      <protection hidden="1"/>
    </xf>
    <xf numFmtId="0" fontId="0" fillId="2" borderId="11" xfId="0" applyFill="1" applyBorder="1" applyProtection="1">
      <protection hidden="1"/>
    </xf>
    <xf numFmtId="44" fontId="0" fillId="0" borderId="0" xfId="0" applyNumberFormat="1"/>
    <xf numFmtId="0" fontId="2" fillId="0" borderId="0" xfId="0" applyFont="1"/>
    <xf numFmtId="9" fontId="0" fillId="0" borderId="0" xfId="0" applyNumberFormat="1" applyBorder="1" applyProtection="1">
      <protection hidden="1"/>
    </xf>
    <xf numFmtId="44" fontId="0" fillId="0" borderId="0" xfId="1" applyFont="1" applyBorder="1" applyProtection="1">
      <protection hidden="1"/>
    </xf>
    <xf numFmtId="0" fontId="2" fillId="0" borderId="0" xfId="0" quotePrefix="1" applyFont="1"/>
    <xf numFmtId="9" fontId="0" fillId="0" borderId="11" xfId="0" applyNumberFormat="1" applyBorder="1" applyProtection="1">
      <protection hidden="1"/>
    </xf>
    <xf numFmtId="0" fontId="3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4" xfId="0" quotePrefix="1" applyBorder="1"/>
    <xf numFmtId="0" fontId="7" fillId="0" borderId="0" xfId="0" applyFont="1"/>
    <xf numFmtId="9" fontId="0" fillId="2" borderId="0" xfId="0" applyNumberFormat="1" applyFill="1"/>
    <xf numFmtId="0" fontId="0" fillId="2" borderId="0" xfId="0" applyFill="1"/>
    <xf numFmtId="0" fontId="0" fillId="2" borderId="0" xfId="0" applyFill="1" applyBorder="1" applyProtection="1">
      <protection hidden="1"/>
    </xf>
    <xf numFmtId="168" fontId="0" fillId="2" borderId="0" xfId="0" applyNumberFormat="1" applyFill="1"/>
    <xf numFmtId="0" fontId="4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6" xfId="0" applyBorder="1" applyAlignment="1" applyProtection="1">
      <alignment horizontal="right"/>
      <protection hidden="1"/>
    </xf>
    <xf numFmtId="0" fontId="0" fillId="0" borderId="7" xfId="0" applyBorder="1" applyAlignment="1" applyProtection="1">
      <alignment horizontal="right"/>
      <protection hidden="1"/>
    </xf>
    <xf numFmtId="44" fontId="0" fillId="0" borderId="8" xfId="0" applyNumberFormat="1" applyBorder="1" applyAlignment="1" applyProtection="1">
      <alignment horizontal="center"/>
      <protection hidden="1"/>
    </xf>
    <xf numFmtId="44" fontId="0" fillId="0" borderId="9" xfId="0" applyNumberFormat="1" applyBorder="1" applyAlignment="1" applyProtection="1">
      <alignment horizontal="center"/>
      <protection hidden="1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4">
    <cellStyle name="Euro" xfId="3"/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347662</xdr:colOff>
      <xdr:row>61</xdr:row>
      <xdr:rowOff>14288</xdr:rowOff>
    </xdr:from>
    <xdr:to>
      <xdr:col>8</xdr:col>
      <xdr:colOff>119062</xdr:colOff>
      <xdr:row>62</xdr:row>
      <xdr:rowOff>109538</xdr:rowOff>
    </xdr:to>
    <xdr:sp macro="" textlink="">
      <xdr:nvSpPr>
        <xdr:cNvPr id="2" name="Pfeil nach oben und unten 1"/>
        <xdr:cNvSpPr/>
      </xdr:nvSpPr>
      <xdr:spPr>
        <a:xfrm rot="2707828">
          <a:off x="5534025" y="11096625"/>
          <a:ext cx="285750" cy="1514475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5</xdr:col>
      <xdr:colOff>733425</xdr:colOff>
      <xdr:row>31</xdr:row>
      <xdr:rowOff>66675</xdr:rowOff>
    </xdr:from>
    <xdr:to>
      <xdr:col>9</xdr:col>
      <xdr:colOff>857250</xdr:colOff>
      <xdr:row>33</xdr:row>
      <xdr:rowOff>180975</xdr:rowOff>
    </xdr:to>
    <xdr:cxnSp macro="">
      <xdr:nvCxnSpPr>
        <xdr:cNvPr id="12" name="Gerade Verbindung mit Pfeil 11"/>
        <xdr:cNvCxnSpPr/>
      </xdr:nvCxnSpPr>
      <xdr:spPr>
        <a:xfrm flipH="1">
          <a:off x="4543425" y="6010275"/>
          <a:ext cx="3390900" cy="4953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733425</xdr:colOff>
      <xdr:row>55</xdr:row>
      <xdr:rowOff>114300</xdr:rowOff>
    </xdr:from>
    <xdr:to>
      <xdr:col>6</xdr:col>
      <xdr:colOff>342900</xdr:colOff>
      <xdr:row>60</xdr:row>
      <xdr:rowOff>142875</xdr:rowOff>
    </xdr:to>
    <xdr:cxnSp macro="">
      <xdr:nvCxnSpPr>
        <xdr:cNvPr id="14" name="Gerade Verbindung mit Pfeil 13"/>
        <xdr:cNvCxnSpPr/>
      </xdr:nvCxnSpPr>
      <xdr:spPr>
        <a:xfrm flipH="1">
          <a:off x="2257425" y="10658475"/>
          <a:ext cx="2657475" cy="9906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504825</xdr:colOff>
      <xdr:row>4</xdr:row>
      <xdr:rowOff>95250</xdr:rowOff>
    </xdr:from>
    <xdr:to>
      <xdr:col>9</xdr:col>
      <xdr:colOff>866775</xdr:colOff>
      <xdr:row>22</xdr:row>
      <xdr:rowOff>0</xdr:rowOff>
    </xdr:to>
    <xdr:cxnSp macro="">
      <xdr:nvCxnSpPr>
        <xdr:cNvPr id="16" name="Gerade Verbindung mit Pfeil 15"/>
        <xdr:cNvCxnSpPr/>
      </xdr:nvCxnSpPr>
      <xdr:spPr>
        <a:xfrm flipH="1">
          <a:off x="3552825" y="847725"/>
          <a:ext cx="4391025" cy="33623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3"/>
  <sheetViews>
    <sheetView tabSelected="1" workbookViewId="0">
      <selection activeCell="C1" sqref="C1"/>
    </sheetView>
  </sheetViews>
  <sheetFormatPr baseColWidth="10" defaultRowHeight="15"/>
  <cols>
    <col min="8" max="8" width="14.7109375" customWidth="1"/>
    <col min="10" max="10" width="22.85546875" customWidth="1"/>
  </cols>
  <sheetData>
    <row r="1" spans="1:12">
      <c r="A1" s="1" t="s">
        <v>20</v>
      </c>
    </row>
    <row r="2" spans="1:12" ht="14.25" customHeight="1">
      <c r="A2" s="43" t="s">
        <v>93</v>
      </c>
    </row>
    <row r="3" spans="1:12">
      <c r="A3" s="43" t="s">
        <v>88</v>
      </c>
      <c r="G3" s="1" t="s">
        <v>21</v>
      </c>
      <c r="I3" s="23">
        <f>E20</f>
        <v>150</v>
      </c>
      <c r="J3" s="23">
        <f>I3*C20</f>
        <v>2250</v>
      </c>
    </row>
    <row r="4" spans="1:12">
      <c r="G4" s="69" t="s">
        <v>66</v>
      </c>
      <c r="H4" s="66"/>
      <c r="I4" s="28">
        <f>1-(1-F20)*(1-B23)*(1-D23)</f>
        <v>4.9399999999999999E-2</v>
      </c>
      <c r="J4" s="23">
        <f>ROUND(J3*I4,2)</f>
        <v>111.15</v>
      </c>
    </row>
    <row r="5" spans="1:12">
      <c r="A5" s="1" t="s">
        <v>39</v>
      </c>
      <c r="G5" s="25" t="s">
        <v>22</v>
      </c>
      <c r="J5" s="30">
        <f>J3-J4</f>
        <v>2138.85</v>
      </c>
    </row>
    <row r="6" spans="1:12">
      <c r="A6" s="71" t="s">
        <v>40</v>
      </c>
      <c r="B6" s="71"/>
      <c r="C6" s="71"/>
      <c r="D6" s="71"/>
      <c r="E6" s="71"/>
      <c r="F6" s="71"/>
      <c r="G6" s="25" t="s">
        <v>23</v>
      </c>
      <c r="I6" s="29">
        <f>C28</f>
        <v>0.02</v>
      </c>
      <c r="J6" s="23">
        <f>ROUND(J5*I6,2)</f>
        <v>42.78</v>
      </c>
    </row>
    <row r="7" spans="1:12">
      <c r="A7" s="71" t="s">
        <v>41</v>
      </c>
      <c r="B7" s="71"/>
      <c r="C7" s="71"/>
      <c r="D7" s="71"/>
      <c r="E7" s="71"/>
      <c r="F7" s="71"/>
      <c r="G7" s="25" t="s">
        <v>24</v>
      </c>
      <c r="J7" s="23">
        <f>J5-J6</f>
        <v>2096.0699999999997</v>
      </c>
    </row>
    <row r="8" spans="1:12">
      <c r="A8" s="1" t="s">
        <v>42</v>
      </c>
      <c r="G8" s="25" t="s">
        <v>25</v>
      </c>
      <c r="I8" s="23">
        <f>F23</f>
        <v>90</v>
      </c>
      <c r="J8" s="23">
        <f>I8</f>
        <v>90</v>
      </c>
    </row>
    <row r="9" spans="1:12">
      <c r="A9" s="43" t="s">
        <v>82</v>
      </c>
      <c r="G9" s="25" t="s">
        <v>26</v>
      </c>
      <c r="J9" s="23">
        <f>J7+J8</f>
        <v>2186.0699999999997</v>
      </c>
    </row>
    <row r="10" spans="1:12" s="1" customFormat="1">
      <c r="J10" s="80">
        <f>J9/C20</f>
        <v>145.73799999999997</v>
      </c>
    </row>
    <row r="11" spans="1:12" s="1" customFormat="1">
      <c r="A11" s="71" t="s">
        <v>96</v>
      </c>
      <c r="B11" s="71"/>
      <c r="C11" s="71"/>
      <c r="D11" s="71"/>
      <c r="E11" s="71"/>
      <c r="F11" s="71"/>
      <c r="G11" s="71"/>
      <c r="H11" s="71"/>
      <c r="J11" s="80">
        <f>ROUND(J10,2)</f>
        <v>145.74</v>
      </c>
      <c r="K11" s="65"/>
    </row>
    <row r="12" spans="1:12" s="1" customFormat="1" ht="15.75" thickBot="1">
      <c r="A12" s="71" t="s">
        <v>97</v>
      </c>
      <c r="B12" s="71"/>
      <c r="C12" s="71"/>
      <c r="D12" s="71"/>
      <c r="K12" s="65"/>
      <c r="L12" s="62"/>
    </row>
    <row r="13" spans="1:12" s="1" customFormat="1">
      <c r="G13" s="81" t="s">
        <v>67</v>
      </c>
      <c r="H13" s="82"/>
      <c r="I13" s="82"/>
      <c r="J13" s="83"/>
    </row>
    <row r="14" spans="1:12" s="1" customFormat="1" ht="15.75" thickBot="1">
      <c r="A14" s="69" t="s">
        <v>65</v>
      </c>
      <c r="G14" s="84"/>
      <c r="H14" s="85"/>
      <c r="I14" s="85"/>
      <c r="J14" s="86"/>
    </row>
    <row r="15" spans="1:12" s="1" customFormat="1" ht="15.75" thickBot="1">
      <c r="E15" s="25"/>
      <c r="G15" s="25"/>
    </row>
    <row r="16" spans="1:12">
      <c r="A16" s="2" t="s">
        <v>0</v>
      </c>
      <c r="B16" s="3"/>
      <c r="C16" s="3"/>
      <c r="D16" s="3"/>
      <c r="E16" s="3"/>
      <c r="F16" s="3"/>
      <c r="G16" s="4"/>
      <c r="I16" s="31" t="s">
        <v>29</v>
      </c>
      <c r="J16" s="32"/>
    </row>
    <row r="17" spans="1:10">
      <c r="A17" s="5" t="s">
        <v>1</v>
      </c>
      <c r="B17" s="6"/>
      <c r="C17" s="6"/>
      <c r="D17" s="6" t="s">
        <v>2</v>
      </c>
      <c r="E17" s="6"/>
      <c r="F17" s="6" t="s">
        <v>3</v>
      </c>
      <c r="G17" s="7">
        <v>123</v>
      </c>
      <c r="I17" s="33" t="s">
        <v>30</v>
      </c>
      <c r="J17" s="34"/>
    </row>
    <row r="18" spans="1:10">
      <c r="A18" s="5"/>
      <c r="B18" s="6"/>
      <c r="C18" s="6"/>
      <c r="D18" s="6" t="s">
        <v>4</v>
      </c>
      <c r="E18" s="8">
        <v>43870</v>
      </c>
      <c r="F18" s="6"/>
      <c r="G18" s="7"/>
      <c r="I18" s="33" t="s">
        <v>31</v>
      </c>
      <c r="J18" s="34"/>
    </row>
    <row r="19" spans="1:10">
      <c r="A19" s="9" t="s">
        <v>5</v>
      </c>
      <c r="B19" s="10" t="s">
        <v>6</v>
      </c>
      <c r="C19" s="10" t="s">
        <v>7</v>
      </c>
      <c r="D19" s="10" t="s">
        <v>8</v>
      </c>
      <c r="E19" s="10" t="s">
        <v>9</v>
      </c>
      <c r="F19" s="10" t="s">
        <v>10</v>
      </c>
      <c r="G19" s="11" t="s">
        <v>11</v>
      </c>
      <c r="I19" s="33" t="s">
        <v>32</v>
      </c>
      <c r="J19" s="34"/>
    </row>
    <row r="20" spans="1:10">
      <c r="A20" s="5">
        <v>1</v>
      </c>
      <c r="B20" s="6">
        <v>123</v>
      </c>
      <c r="C20" s="6">
        <v>15</v>
      </c>
      <c r="D20" s="6" t="s">
        <v>27</v>
      </c>
      <c r="E20" s="18">
        <v>150</v>
      </c>
      <c r="F20" s="13">
        <v>0</v>
      </c>
      <c r="G20" s="14">
        <f>ROUND(C20*E20*(1-F20),2)</f>
        <v>2250</v>
      </c>
      <c r="I20" s="33" t="s">
        <v>33</v>
      </c>
      <c r="J20" s="34"/>
    </row>
    <row r="21" spans="1:10">
      <c r="A21" s="5">
        <v>2</v>
      </c>
      <c r="B21" s="6"/>
      <c r="C21" s="6"/>
      <c r="D21" s="6"/>
      <c r="E21" s="24"/>
      <c r="F21" s="13"/>
      <c r="G21" s="14">
        <f>ROUND(C21*E21*(1-F21),2)</f>
        <v>0</v>
      </c>
      <c r="I21" s="33"/>
      <c r="J21" s="34"/>
    </row>
    <row r="22" spans="1:10">
      <c r="A22" s="9" t="s">
        <v>12</v>
      </c>
      <c r="B22" s="15" t="s">
        <v>13</v>
      </c>
      <c r="C22" s="10" t="s">
        <v>14</v>
      </c>
      <c r="D22" s="10" t="s">
        <v>15</v>
      </c>
      <c r="E22" s="10" t="s">
        <v>16</v>
      </c>
      <c r="F22" s="10" t="s">
        <v>28</v>
      </c>
      <c r="G22" s="11" t="s">
        <v>28</v>
      </c>
      <c r="I22" s="33" t="s">
        <v>34</v>
      </c>
      <c r="J22" s="34"/>
    </row>
    <row r="23" spans="1:10">
      <c r="A23" s="16">
        <f>ROUND(G20+G21,2)</f>
        <v>2250</v>
      </c>
      <c r="B23" s="26">
        <v>0.02</v>
      </c>
      <c r="C23" s="12">
        <f>ROUND(A23*(1-B23),2)</f>
        <v>2205</v>
      </c>
      <c r="D23" s="17">
        <v>0.03</v>
      </c>
      <c r="E23" s="22">
        <f>ROUND(C23*(1-D23),2)</f>
        <v>2138.85</v>
      </c>
      <c r="F23" s="18">
        <v>90</v>
      </c>
      <c r="G23" s="14">
        <v>0</v>
      </c>
      <c r="I23" s="33" t="s">
        <v>35</v>
      </c>
      <c r="J23" s="34"/>
    </row>
    <row r="24" spans="1:10">
      <c r="A24" s="5"/>
      <c r="B24" s="6"/>
      <c r="C24" s="6"/>
      <c r="D24" s="6"/>
      <c r="E24" s="6"/>
      <c r="F24" s="6"/>
      <c r="G24" s="7"/>
      <c r="I24" s="33" t="s">
        <v>36</v>
      </c>
      <c r="J24" s="34"/>
    </row>
    <row r="25" spans="1:10">
      <c r="A25" s="5" t="s">
        <v>17</v>
      </c>
      <c r="B25" s="19">
        <v>0.19</v>
      </c>
      <c r="C25" s="87" t="s">
        <v>18</v>
      </c>
      <c r="D25" s="88"/>
      <c r="E25" s="6"/>
      <c r="F25" s="6"/>
      <c r="G25" s="7"/>
    </row>
    <row r="26" spans="1:10">
      <c r="A26" s="16">
        <f>ROUND(E23+F23+G23,2)</f>
        <v>2228.85</v>
      </c>
      <c r="B26" s="6">
        <f>ROUND(B25*A26,2)</f>
        <v>423.48</v>
      </c>
      <c r="C26" s="89">
        <f>ROUND(A26+B26,2)</f>
        <v>2652.33</v>
      </c>
      <c r="D26" s="90"/>
      <c r="E26" s="6"/>
      <c r="F26" s="6"/>
      <c r="G26" s="7"/>
      <c r="I26" s="33"/>
      <c r="J26" s="34"/>
    </row>
    <row r="27" spans="1:10">
      <c r="A27" s="5"/>
      <c r="B27" s="6"/>
      <c r="C27" s="6"/>
      <c r="D27" s="6"/>
      <c r="E27" s="6"/>
      <c r="F27" s="6"/>
      <c r="G27" s="7"/>
      <c r="I27" s="33" t="s">
        <v>37</v>
      </c>
      <c r="J27" s="37" t="s">
        <v>38</v>
      </c>
    </row>
    <row r="28" spans="1:10" ht="15.75" thickBot="1">
      <c r="A28" s="20" t="s">
        <v>19</v>
      </c>
      <c r="B28" s="61" t="s">
        <v>71</v>
      </c>
      <c r="C28" s="70">
        <v>0.02</v>
      </c>
      <c r="D28" s="61" t="s">
        <v>72</v>
      </c>
      <c r="E28" s="21"/>
      <c r="F28" s="64" t="s">
        <v>84</v>
      </c>
      <c r="G28" s="38"/>
      <c r="I28" s="35"/>
      <c r="J28" s="36"/>
    </row>
    <row r="30" spans="1:10" ht="15.75" thickBot="1">
      <c r="A30" s="76" t="s">
        <v>47</v>
      </c>
      <c r="B30" s="76"/>
      <c r="C30" s="76"/>
      <c r="D30" s="76"/>
      <c r="E30" s="43"/>
      <c r="I30" s="1" t="s">
        <v>48</v>
      </c>
    </row>
    <row r="31" spans="1:10">
      <c r="A31" s="44" t="s">
        <v>0</v>
      </c>
      <c r="B31" s="45"/>
      <c r="C31" s="45"/>
      <c r="D31" s="45"/>
      <c r="E31" s="45"/>
      <c r="F31" s="45"/>
      <c r="G31" s="46"/>
      <c r="I31" s="1" t="s">
        <v>49</v>
      </c>
    </row>
    <row r="32" spans="1:10">
      <c r="A32" s="47" t="s">
        <v>1</v>
      </c>
      <c r="B32" s="48"/>
      <c r="C32" s="48"/>
      <c r="D32" s="48" t="s">
        <v>2</v>
      </c>
      <c r="E32" s="48"/>
      <c r="F32" s="48" t="s">
        <v>3</v>
      </c>
      <c r="G32" s="49">
        <v>123</v>
      </c>
      <c r="I32" s="42" t="s">
        <v>50</v>
      </c>
      <c r="J32" s="77">
        <v>0.1</v>
      </c>
    </row>
    <row r="33" spans="1:10">
      <c r="A33" s="47"/>
      <c r="B33" s="48"/>
      <c r="C33" s="48"/>
      <c r="D33" s="48" t="s">
        <v>4</v>
      </c>
      <c r="E33" s="50">
        <v>43870</v>
      </c>
      <c r="F33" s="48"/>
      <c r="G33" s="49"/>
      <c r="I33" s="42" t="s">
        <v>51</v>
      </c>
    </row>
    <row r="34" spans="1:10">
      <c r="A34" s="51" t="s">
        <v>5</v>
      </c>
      <c r="B34" s="52" t="s">
        <v>6</v>
      </c>
      <c r="C34" s="52" t="s">
        <v>7</v>
      </c>
      <c r="D34" s="52" t="s">
        <v>8</v>
      </c>
      <c r="E34" s="52" t="s">
        <v>9</v>
      </c>
      <c r="F34" s="52" t="s">
        <v>10</v>
      </c>
      <c r="G34" s="53" t="s">
        <v>11</v>
      </c>
      <c r="I34" s="39" t="s">
        <v>52</v>
      </c>
    </row>
    <row r="35" spans="1:10">
      <c r="A35" s="47">
        <v>1</v>
      </c>
      <c r="B35" s="48">
        <v>123</v>
      </c>
      <c r="C35" s="48">
        <f>C20</f>
        <v>15</v>
      </c>
      <c r="D35" s="48" t="str">
        <f t="shared" ref="D35:E35" si="0">D20</f>
        <v>Gegenstand</v>
      </c>
      <c r="E35" s="68">
        <f t="shared" si="0"/>
        <v>150</v>
      </c>
      <c r="F35" s="41">
        <f>100%-J32</f>
        <v>0.9</v>
      </c>
      <c r="G35" s="55">
        <f>ROUND(C35*E35*(1-F35),2)</f>
        <v>225</v>
      </c>
      <c r="I35" s="42" t="s">
        <v>53</v>
      </c>
    </row>
    <row r="36" spans="1:10">
      <c r="A36" s="47">
        <v>2</v>
      </c>
      <c r="B36" s="48"/>
      <c r="C36" s="48"/>
      <c r="D36" s="48"/>
      <c r="E36" s="68"/>
      <c r="F36" s="67"/>
      <c r="G36" s="55"/>
      <c r="I36" s="42" t="s">
        <v>89</v>
      </c>
    </row>
    <row r="37" spans="1:10">
      <c r="A37" s="51" t="s">
        <v>12</v>
      </c>
      <c r="B37" s="56" t="s">
        <v>13</v>
      </c>
      <c r="C37" s="52" t="s">
        <v>14</v>
      </c>
      <c r="D37" s="52" t="s">
        <v>15</v>
      </c>
      <c r="E37" s="52" t="s">
        <v>16</v>
      </c>
      <c r="F37" s="52" t="str">
        <f>F22</f>
        <v>Nebenkosten</v>
      </c>
      <c r="G37" s="53" t="str">
        <f>G22</f>
        <v>Nebenkosten</v>
      </c>
    </row>
    <row r="38" spans="1:10">
      <c r="A38" s="57">
        <f>ROUND(G35+G36,2)</f>
        <v>225</v>
      </c>
      <c r="B38" s="40">
        <v>0.02</v>
      </c>
      <c r="C38" s="54">
        <f>ROUND(A38*(1-B38),2)</f>
        <v>220.5</v>
      </c>
      <c r="D38" s="40">
        <f>D23</f>
        <v>0.03</v>
      </c>
      <c r="E38" s="58">
        <f>ROUND(C38*(1-D38),2)</f>
        <v>213.89</v>
      </c>
      <c r="F38" s="58">
        <v>0</v>
      </c>
      <c r="G38" s="55">
        <v>0</v>
      </c>
      <c r="I38" s="43" t="s">
        <v>54</v>
      </c>
    </row>
    <row r="39" spans="1:10">
      <c r="A39" s="47"/>
      <c r="B39" s="48"/>
      <c r="C39" s="48"/>
      <c r="D39" s="48"/>
      <c r="E39" s="48"/>
      <c r="F39" s="48"/>
      <c r="G39" s="49"/>
      <c r="I39" s="43" t="s">
        <v>92</v>
      </c>
    </row>
    <row r="40" spans="1:10">
      <c r="A40" s="47" t="s">
        <v>17</v>
      </c>
      <c r="B40" s="59">
        <v>0.19</v>
      </c>
      <c r="C40" s="87" t="s">
        <v>18</v>
      </c>
      <c r="D40" s="88"/>
      <c r="E40" s="48"/>
      <c r="F40" s="48"/>
      <c r="G40" s="49"/>
      <c r="I40" s="71" t="s">
        <v>90</v>
      </c>
      <c r="J40" s="71"/>
    </row>
    <row r="41" spans="1:10">
      <c r="A41" s="57">
        <f>ROUND(E38+F38+G38,2)</f>
        <v>213.89</v>
      </c>
      <c r="B41" s="58">
        <f>ROUND(A41*B40,2)</f>
        <v>40.64</v>
      </c>
      <c r="C41" s="89">
        <f>ROUND(A41+B41,2)</f>
        <v>254.53</v>
      </c>
      <c r="D41" s="90"/>
      <c r="E41" s="48"/>
      <c r="F41" s="48"/>
      <c r="G41" s="49"/>
      <c r="I41" s="43" t="s">
        <v>55</v>
      </c>
    </row>
    <row r="42" spans="1:10">
      <c r="A42" s="47"/>
      <c r="B42" s="48"/>
      <c r="C42" s="48"/>
      <c r="D42" s="48"/>
      <c r="E42" s="48"/>
      <c r="F42" s="48"/>
      <c r="G42" s="49"/>
      <c r="I42" s="43" t="s">
        <v>91</v>
      </c>
    </row>
    <row r="43" spans="1:10" ht="15.75" thickBot="1">
      <c r="A43" s="60" t="s">
        <v>19</v>
      </c>
      <c r="B43" s="61" t="str">
        <f>B28</f>
        <v>9 Tage</v>
      </c>
      <c r="C43" s="70">
        <f>C28</f>
        <v>0.02</v>
      </c>
      <c r="D43" s="61" t="str">
        <f>D28</f>
        <v>Sko -60 Tge nt.</v>
      </c>
      <c r="E43" s="61"/>
      <c r="F43" s="64" t="s">
        <v>85</v>
      </c>
      <c r="G43" s="38"/>
      <c r="I43" s="43" t="s">
        <v>56</v>
      </c>
    </row>
    <row r="44" spans="1:10">
      <c r="I44" s="43" t="s">
        <v>57</v>
      </c>
    </row>
    <row r="45" spans="1:10">
      <c r="A45" s="43" t="s">
        <v>63</v>
      </c>
      <c r="I45" s="43" t="s">
        <v>58</v>
      </c>
    </row>
    <row r="46" spans="1:10">
      <c r="A46" s="43" t="s">
        <v>59</v>
      </c>
    </row>
    <row r="47" spans="1:10">
      <c r="A47" s="42" t="s">
        <v>60</v>
      </c>
    </row>
    <row r="48" spans="1:10">
      <c r="A48" s="42" t="s">
        <v>61</v>
      </c>
    </row>
    <row r="49" spans="1:10">
      <c r="A49" s="42" t="s">
        <v>62</v>
      </c>
    </row>
    <row r="50" spans="1:10" ht="15.75" thickBot="1"/>
    <row r="51" spans="1:10">
      <c r="A51" s="1" t="s">
        <v>43</v>
      </c>
      <c r="B51" s="1"/>
      <c r="C51" s="25"/>
      <c r="D51" s="1"/>
      <c r="E51" s="65">
        <f>C26</f>
        <v>2652.33</v>
      </c>
      <c r="F51" s="23"/>
      <c r="H51" s="81" t="s">
        <v>83</v>
      </c>
      <c r="I51" s="82"/>
      <c r="J51" s="83"/>
    </row>
    <row r="52" spans="1:10">
      <c r="A52" s="25" t="s">
        <v>44</v>
      </c>
      <c r="B52" s="1"/>
      <c r="C52" s="25"/>
      <c r="D52" s="1"/>
      <c r="E52" s="65">
        <f>C41</f>
        <v>254.53</v>
      </c>
      <c r="F52" s="27">
        <f>E52/E51</f>
        <v>9.596468011144918E-2</v>
      </c>
      <c r="H52" s="91"/>
      <c r="I52" s="92"/>
      <c r="J52" s="93"/>
    </row>
    <row r="53" spans="1:10" ht="15.75" thickBot="1">
      <c r="A53" s="25" t="s">
        <v>45</v>
      </c>
      <c r="B53" s="1"/>
      <c r="C53" s="25"/>
      <c r="D53" s="1"/>
      <c r="E53" s="65">
        <f>E51-E52</f>
        <v>2397.7999999999997</v>
      </c>
      <c r="F53" s="43" t="s">
        <v>64</v>
      </c>
      <c r="H53" s="84"/>
      <c r="I53" s="85"/>
      <c r="J53" s="86"/>
    </row>
    <row r="54" spans="1:10">
      <c r="A54" s="1" t="s">
        <v>46</v>
      </c>
      <c r="B54" s="1"/>
      <c r="C54" s="25"/>
      <c r="D54" s="1"/>
      <c r="E54" s="1"/>
      <c r="F54" s="1"/>
    </row>
    <row r="56" spans="1:10">
      <c r="A56" s="76" t="s">
        <v>69</v>
      </c>
      <c r="B56" s="76"/>
      <c r="C56" s="76"/>
      <c r="D56" s="76"/>
      <c r="E56" s="76"/>
      <c r="F56" s="43" t="s">
        <v>70</v>
      </c>
      <c r="G56" s="78">
        <v>5</v>
      </c>
      <c r="H56" s="43" t="s">
        <v>95</v>
      </c>
    </row>
    <row r="57" spans="1:10" s="43" customFormat="1" ht="15.75" thickBot="1">
      <c r="B57" s="43" t="s">
        <v>68</v>
      </c>
    </row>
    <row r="58" spans="1:10">
      <c r="A58" s="44" t="s">
        <v>0</v>
      </c>
      <c r="B58" s="45"/>
      <c r="C58" s="45"/>
      <c r="D58" s="45"/>
      <c r="E58" s="45"/>
      <c r="F58" s="45"/>
      <c r="G58" s="46"/>
      <c r="I58" s="72" t="s">
        <v>73</v>
      </c>
      <c r="J58" s="73"/>
    </row>
    <row r="59" spans="1:10">
      <c r="A59" s="47" t="s">
        <v>1</v>
      </c>
      <c r="B59" s="48"/>
      <c r="C59" s="48"/>
      <c r="D59" s="48" t="s">
        <v>2</v>
      </c>
      <c r="E59" s="48"/>
      <c r="F59" s="48" t="s">
        <v>3</v>
      </c>
      <c r="G59" s="49">
        <v>123</v>
      </c>
      <c r="I59" s="74" t="s">
        <v>74</v>
      </c>
      <c r="J59" s="37"/>
    </row>
    <row r="60" spans="1:10">
      <c r="A60" s="47"/>
      <c r="B60" s="48"/>
      <c r="C60" s="48"/>
      <c r="D60" s="48" t="s">
        <v>4</v>
      </c>
      <c r="E60" s="50">
        <v>43870</v>
      </c>
      <c r="F60" s="48"/>
      <c r="G60" s="49"/>
      <c r="I60" s="74" t="s">
        <v>75</v>
      </c>
      <c r="J60" s="37"/>
    </row>
    <row r="61" spans="1:10">
      <c r="A61" s="51" t="s">
        <v>5</v>
      </c>
      <c r="B61" s="52" t="s">
        <v>6</v>
      </c>
      <c r="C61" s="52" t="s">
        <v>7</v>
      </c>
      <c r="D61" s="52" t="s">
        <v>8</v>
      </c>
      <c r="E61" s="52" t="s">
        <v>9</v>
      </c>
      <c r="F61" s="52" t="s">
        <v>10</v>
      </c>
      <c r="G61" s="53" t="s">
        <v>11</v>
      </c>
      <c r="I61" s="33"/>
      <c r="J61" s="34"/>
    </row>
    <row r="62" spans="1:10">
      <c r="A62" s="47">
        <v>1</v>
      </c>
      <c r="B62" s="48">
        <v>123</v>
      </c>
      <c r="C62" s="79">
        <f>G56</f>
        <v>5</v>
      </c>
      <c r="D62" s="48" t="str">
        <f>D20</f>
        <v>Gegenstand</v>
      </c>
      <c r="E62" s="48">
        <f>E20</f>
        <v>150</v>
      </c>
      <c r="F62" s="41">
        <v>0</v>
      </c>
      <c r="G62" s="55">
        <f>ROUND(C62*E62*(1-F62),2)</f>
        <v>750</v>
      </c>
      <c r="I62" s="33" t="s">
        <v>76</v>
      </c>
      <c r="J62" s="34"/>
    </row>
    <row r="63" spans="1:10">
      <c r="A63" s="47">
        <v>2</v>
      </c>
      <c r="B63" s="48"/>
      <c r="C63" s="48"/>
      <c r="D63" s="48"/>
      <c r="E63" s="68"/>
      <c r="F63" s="67"/>
      <c r="G63" s="55"/>
      <c r="I63" s="33" t="s">
        <v>94</v>
      </c>
      <c r="J63" s="34"/>
    </row>
    <row r="64" spans="1:10">
      <c r="A64" s="51" t="s">
        <v>12</v>
      </c>
      <c r="B64" s="56" t="s">
        <v>13</v>
      </c>
      <c r="C64" s="52" t="s">
        <v>14</v>
      </c>
      <c r="D64" s="52" t="s">
        <v>15</v>
      </c>
      <c r="E64" s="52" t="s">
        <v>16</v>
      </c>
      <c r="F64" s="52" t="str">
        <f>F22</f>
        <v>Nebenkosten</v>
      </c>
      <c r="G64" s="53" t="str">
        <f>G22</f>
        <v>Nebenkosten</v>
      </c>
      <c r="I64" s="33"/>
      <c r="J64" s="34"/>
    </row>
    <row r="65" spans="1:10">
      <c r="A65" s="57">
        <f>ROUND(G62+G63,2)</f>
        <v>750</v>
      </c>
      <c r="B65" s="40">
        <v>0.02</v>
      </c>
      <c r="C65" s="54">
        <f>ROUND(A65*(1-B65),2)</f>
        <v>735</v>
      </c>
      <c r="D65" s="40">
        <f>D38</f>
        <v>0.03</v>
      </c>
      <c r="E65" s="58">
        <f>ROUND(C65*(1-D65),2)</f>
        <v>712.95</v>
      </c>
      <c r="F65" s="63">
        <v>0</v>
      </c>
      <c r="G65" s="55">
        <v>0</v>
      </c>
      <c r="H65" s="65"/>
      <c r="I65" s="75" t="s">
        <v>86</v>
      </c>
      <c r="J65" s="34"/>
    </row>
    <row r="66" spans="1:10">
      <c r="A66" s="47"/>
      <c r="B66" s="48"/>
      <c r="C66" s="48"/>
      <c r="D66" s="48"/>
      <c r="E66" s="48"/>
      <c r="F66" s="48"/>
      <c r="G66" s="49"/>
      <c r="I66" s="75" t="s">
        <v>87</v>
      </c>
      <c r="J66" s="34"/>
    </row>
    <row r="67" spans="1:10">
      <c r="A67" s="47" t="s">
        <v>17</v>
      </c>
      <c r="B67" s="59">
        <v>0.19</v>
      </c>
      <c r="C67" s="87" t="s">
        <v>18</v>
      </c>
      <c r="D67" s="88"/>
      <c r="E67" s="48"/>
      <c r="F67" s="48"/>
      <c r="G67" s="49"/>
      <c r="I67" s="33"/>
      <c r="J67" s="34"/>
    </row>
    <row r="68" spans="1:10">
      <c r="A68" s="57">
        <f>ROUND(E65+F65+G65,2)</f>
        <v>712.95</v>
      </c>
      <c r="B68" s="58">
        <f>ROUND(A68*B67,2)</f>
        <v>135.46</v>
      </c>
      <c r="C68" s="89">
        <f>ROUND(A68+B68,2)</f>
        <v>848.41</v>
      </c>
      <c r="D68" s="90"/>
      <c r="E68" s="48"/>
      <c r="F68" s="48"/>
      <c r="G68" s="49"/>
      <c r="H68" s="65"/>
      <c r="I68" s="33" t="s">
        <v>77</v>
      </c>
      <c r="J68" s="34"/>
    </row>
    <row r="69" spans="1:10">
      <c r="A69" s="47"/>
      <c r="B69" s="48"/>
      <c r="C69" s="48"/>
      <c r="D69" s="48"/>
      <c r="E69" s="48"/>
      <c r="F69" s="48"/>
      <c r="G69" s="49"/>
      <c r="I69" s="33" t="s">
        <v>78</v>
      </c>
      <c r="J69" s="34"/>
    </row>
    <row r="70" spans="1:10" ht="15.75" thickBot="1">
      <c r="A70" s="60" t="s">
        <v>19</v>
      </c>
      <c r="B70" s="61" t="str">
        <f>B28</f>
        <v>9 Tage</v>
      </c>
      <c r="C70" s="70">
        <f>C28</f>
        <v>0.02</v>
      </c>
      <c r="D70" s="61" t="str">
        <f>D43</f>
        <v>Sko -60 Tge nt.</v>
      </c>
      <c r="E70" s="61"/>
      <c r="F70" s="64" t="s">
        <v>85</v>
      </c>
      <c r="G70" s="38"/>
      <c r="I70" s="35" t="s">
        <v>79</v>
      </c>
      <c r="J70" s="36"/>
    </row>
    <row r="72" spans="1:10">
      <c r="A72" s="43" t="s">
        <v>80</v>
      </c>
    </row>
    <row r="73" spans="1:10">
      <c r="A73" s="43" t="s">
        <v>81</v>
      </c>
    </row>
  </sheetData>
  <mergeCells count="8">
    <mergeCell ref="G13:J14"/>
    <mergeCell ref="C67:D67"/>
    <mergeCell ref="C68:D68"/>
    <mergeCell ref="H51:J53"/>
    <mergeCell ref="C25:D25"/>
    <mergeCell ref="C26:D26"/>
    <mergeCell ref="C40:D40"/>
    <mergeCell ref="C41:D41"/>
  </mergeCells>
  <printOptions headings="1" gridLines="1"/>
  <pageMargins left="0.70866141732283472" right="0.70866141732283472" top="0.59055118110236227" bottom="0.59055118110236227" header="0.31496062992125984" footer="0.31496062992125984"/>
  <pageSetup paperSize="9" scale="67" orientation="portrait" horizontalDpi="300" verticalDpi="300" r:id="rId1"/>
  <headerFooter>
    <oddHeader>&amp;LRGkorr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2021-04-24T19:37:28Z</cp:lastPrinted>
  <dcterms:created xsi:type="dcterms:W3CDTF">2021-04-24T16:11:16Z</dcterms:created>
  <dcterms:modified xsi:type="dcterms:W3CDTF">2021-04-26T16:08:45Z</dcterms:modified>
</cp:coreProperties>
</file>