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C_LAP\"/>
    </mc:Choice>
  </mc:AlternateContent>
  <xr:revisionPtr revIDLastSave="0" documentId="13_ncr:1_{E485E879-E99D-4BCD-AC9D-2F2F50AD4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" sheetId="4" r:id="rId1"/>
    <sheet name="KSK1" sheetId="1" r:id="rId2"/>
    <sheet name="Kontonummern" sheetId="2" r:id="rId3"/>
    <sheet name="Prüfer" sheetId="3" state="hidden" r:id="rId4"/>
    <sheet name="Tabelle1" sheetId="5" r:id="rId5"/>
  </sheets>
  <calcPr calcId="181029"/>
</workbook>
</file>

<file path=xl/calcChain.xml><?xml version="1.0" encoding="utf-8"?>
<calcChain xmlns="http://schemas.openxmlformats.org/spreadsheetml/2006/main">
  <c r="Q19" i="3" l="1"/>
  <c r="R36" i="3" s="1"/>
  <c r="P52" i="4" s="1"/>
  <c r="R51" i="3"/>
  <c r="P51" i="3"/>
  <c r="Q50" i="3"/>
  <c r="P50" i="3"/>
  <c r="R50" i="3" s="1"/>
  <c r="N63" i="4"/>
  <c r="R34" i="3"/>
  <c r="P47" i="4" s="1"/>
  <c r="P8" i="4"/>
  <c r="P9" i="4" s="1"/>
  <c r="O11" i="4" s="1"/>
  <c r="P11" i="4" s="1"/>
  <c r="T23" i="3"/>
  <c r="T22" i="3"/>
  <c r="N26" i="3" s="1"/>
  <c r="P26" i="3" s="1"/>
  <c r="R26" i="3" s="1"/>
  <c r="N29" i="3" s="1"/>
  <c r="M44" i="4"/>
  <c r="N44" i="4"/>
  <c r="P44" i="4"/>
  <c r="L44" i="4"/>
  <c r="Q36" i="4"/>
  <c r="K39" i="4" s="1"/>
  <c r="M39" i="4" s="1"/>
  <c r="O39" i="4" s="1"/>
  <c r="K42" i="4" s="1"/>
  <c r="Q35" i="4"/>
  <c r="D63" i="4"/>
  <c r="D62" i="4"/>
  <c r="D64" i="4" s="1"/>
  <c r="D61" i="4"/>
  <c r="I58" i="4"/>
  <c r="C61" i="4" s="1"/>
  <c r="C63" i="4" s="1"/>
  <c r="F108" i="1"/>
  <c r="F101" i="1"/>
  <c r="F94" i="1"/>
  <c r="F87" i="1"/>
  <c r="F80" i="1"/>
  <c r="F73" i="1"/>
  <c r="F66" i="1"/>
  <c r="F59" i="1"/>
  <c r="F52" i="1"/>
  <c r="F45" i="1"/>
  <c r="F38" i="1"/>
  <c r="A107" i="1"/>
  <c r="C103" i="1"/>
  <c r="B103" i="1"/>
  <c r="A100" i="1"/>
  <c r="C96" i="1"/>
  <c r="B96" i="1"/>
  <c r="A93" i="1"/>
  <c r="C89" i="1"/>
  <c r="B89" i="1"/>
  <c r="C82" i="1"/>
  <c r="B82" i="1"/>
  <c r="A79" i="1"/>
  <c r="C75" i="1"/>
  <c r="B75" i="1"/>
  <c r="A72" i="1"/>
  <c r="C68" i="1"/>
  <c r="B68" i="1"/>
  <c r="A65" i="1"/>
  <c r="C61" i="1"/>
  <c r="B61" i="1"/>
  <c r="C54" i="1"/>
  <c r="B54" i="1"/>
  <c r="A51" i="1"/>
  <c r="C47" i="1"/>
  <c r="B47" i="1"/>
  <c r="A44" i="1"/>
  <c r="C40" i="1"/>
  <c r="B40" i="1"/>
  <c r="A37" i="1"/>
  <c r="H107" i="3"/>
  <c r="A107" i="3"/>
  <c r="E91" i="3"/>
  <c r="F91" i="1" s="1"/>
  <c r="E86" i="3"/>
  <c r="D86" i="3"/>
  <c r="F88" i="1" s="1"/>
  <c r="E79" i="3"/>
  <c r="D80" i="3"/>
  <c r="D79" i="3"/>
  <c r="F81" i="1" s="1"/>
  <c r="D73" i="3"/>
  <c r="G73" i="3" s="1"/>
  <c r="D58" i="3"/>
  <c r="G105" i="3" s="1"/>
  <c r="G106" i="3" s="1"/>
  <c r="G107" i="3" s="1"/>
  <c r="D107" i="3" s="1"/>
  <c r="E52" i="3"/>
  <c r="D51" i="3"/>
  <c r="D45" i="3"/>
  <c r="D44" i="3" s="1"/>
  <c r="G9" i="3"/>
  <c r="H9" i="1" s="1"/>
  <c r="G8" i="3"/>
  <c r="A13" i="3" s="1"/>
  <c r="C13" i="3" s="1"/>
  <c r="E13" i="3" s="1"/>
  <c r="A16" i="3" s="1"/>
  <c r="D38" i="3" s="1"/>
  <c r="C103" i="3"/>
  <c r="B103" i="3"/>
  <c r="A100" i="3"/>
  <c r="C96" i="3"/>
  <c r="B96" i="3"/>
  <c r="A93" i="3"/>
  <c r="C89" i="3"/>
  <c r="B89" i="3"/>
  <c r="C82" i="3"/>
  <c r="B82" i="3"/>
  <c r="A79" i="3"/>
  <c r="C75" i="3"/>
  <c r="B75" i="3"/>
  <c r="A72" i="3"/>
  <c r="C68" i="3"/>
  <c r="B68" i="3"/>
  <c r="A65" i="3"/>
  <c r="C61" i="3"/>
  <c r="B61" i="3"/>
  <c r="C54" i="3"/>
  <c r="B54" i="3"/>
  <c r="A51" i="3"/>
  <c r="C47" i="3"/>
  <c r="B47" i="3"/>
  <c r="A44" i="3"/>
  <c r="C40" i="3"/>
  <c r="B40" i="3"/>
  <c r="A37" i="3"/>
  <c r="E107" i="3" l="1"/>
  <c r="F109" i="1" s="1"/>
  <c r="E44" i="3"/>
  <c r="F46" i="1" s="1"/>
  <c r="G44" i="3"/>
  <c r="D59" i="3"/>
  <c r="G59" i="3" s="1"/>
  <c r="D72" i="3"/>
  <c r="D93" i="3"/>
  <c r="E93" i="3" s="1"/>
  <c r="E51" i="3"/>
  <c r="H51" i="3" s="1"/>
  <c r="H98" i="3" s="1"/>
  <c r="H8" i="1"/>
  <c r="O14" i="4"/>
  <c r="P15" i="4" s="1"/>
  <c r="A13" i="1"/>
  <c r="C13" i="1" s="1"/>
  <c r="O29" i="3"/>
  <c r="Q29" i="3" s="1"/>
  <c r="R33" i="3" s="1"/>
  <c r="P46" i="4" s="1"/>
  <c r="L42" i="4"/>
  <c r="N42" i="4" s="1"/>
  <c r="C62" i="4"/>
  <c r="E61" i="4"/>
  <c r="E63" i="4" s="1"/>
  <c r="B16" i="3"/>
  <c r="M63" i="4" s="1"/>
  <c r="E58" i="3" l="1"/>
  <c r="F60" i="1" s="1"/>
  <c r="F53" i="1"/>
  <c r="E72" i="3"/>
  <c r="F74" i="1" s="1"/>
  <c r="E62" i="4"/>
  <c r="E64" i="4" s="1"/>
  <c r="C64" i="4"/>
  <c r="E13" i="1"/>
  <c r="H13" i="1" s="1"/>
  <c r="E16" i="3"/>
  <c r="D37" i="3"/>
  <c r="G37" i="3" s="1"/>
  <c r="G98" i="3" s="1"/>
  <c r="E98" i="3" s="1"/>
  <c r="F95" i="1"/>
  <c r="A16" i="1" l="1"/>
  <c r="A19" i="1" s="1"/>
  <c r="E37" i="3"/>
  <c r="M64" i="4"/>
  <c r="D65" i="3"/>
  <c r="E65" i="3"/>
  <c r="F98" i="1"/>
  <c r="E100" i="3"/>
  <c r="D100" i="3"/>
  <c r="F39" i="1"/>
  <c r="B16" i="1" l="1"/>
  <c r="B19" i="1" s="1"/>
  <c r="F102" i="1"/>
  <c r="O63" i="4"/>
  <c r="F67" i="1"/>
  <c r="E16" i="1" l="1"/>
  <c r="H16" i="1" s="1"/>
  <c r="O64" i="4"/>
</calcChain>
</file>

<file path=xl/sharedStrings.xml><?xml version="1.0" encoding="utf-8"?>
<sst xmlns="http://schemas.openxmlformats.org/spreadsheetml/2006/main" count="621" uniqueCount="343">
  <si>
    <t>nach BilRUG</t>
  </si>
  <si>
    <t>Grundstücke</t>
  </si>
  <si>
    <t>Techn. Anlagen</t>
  </si>
  <si>
    <t>BGA</t>
  </si>
  <si>
    <t>Fuhrpark</t>
  </si>
  <si>
    <t>GWG(0371 GWG SP)</t>
  </si>
  <si>
    <t>EK</t>
  </si>
  <si>
    <t>Verbl. gegenüber Kreditinstituten</t>
  </si>
  <si>
    <t>Ford. aus L.u.L</t>
  </si>
  <si>
    <t>sonstige Forderungen</t>
  </si>
  <si>
    <t>SV-Beitrags-vorauszahlungen</t>
  </si>
  <si>
    <t>Kreditinstitut</t>
  </si>
  <si>
    <t>VSt</t>
  </si>
  <si>
    <t>EUSt</t>
  </si>
  <si>
    <t>VSt. aus ig-Erwerb</t>
  </si>
  <si>
    <t>Kasse</t>
  </si>
  <si>
    <t>Privatentnahme</t>
  </si>
  <si>
    <t>Privateinlage</t>
  </si>
  <si>
    <t>Verbl. a. LuL</t>
  </si>
  <si>
    <t>Ust</t>
  </si>
  <si>
    <t>USt aus ig-Erwerb</t>
  </si>
  <si>
    <t>Verbl. aus Steuern</t>
  </si>
  <si>
    <t>Verbl. im Rahmen der soz. Sicherheit</t>
  </si>
  <si>
    <t>Sonst. Verbl.</t>
  </si>
  <si>
    <t>Verbindl. aus Vermögensbildung</t>
  </si>
  <si>
    <t>Zinsaufwendungen</t>
  </si>
  <si>
    <t>Zinserträge</t>
  </si>
  <si>
    <t>Wareneingang (Inland)</t>
  </si>
  <si>
    <t>Warenbezugskosten</t>
  </si>
  <si>
    <t>Rücksendungen a.d.Lieferer</t>
  </si>
  <si>
    <t>Nachlässe des Lieferers</t>
  </si>
  <si>
    <t>Liefererboni</t>
  </si>
  <si>
    <t>Liefererskonti</t>
  </si>
  <si>
    <t>Warenbestand lt. Inv.</t>
  </si>
  <si>
    <t>Löhne</t>
  </si>
  <si>
    <t>Gehälter</t>
  </si>
  <si>
    <t>Gesetzl. soz. Aufwand</t>
  </si>
  <si>
    <t>vL</t>
  </si>
  <si>
    <t>Mieten, Pachten, Leasing</t>
  </si>
  <si>
    <t>Kfz-Steuer</t>
  </si>
  <si>
    <t>Versicherungen</t>
  </si>
  <si>
    <t>Energie, Betriebsstoffe</t>
  </si>
  <si>
    <t>Werbe-Reisekosten</t>
  </si>
  <si>
    <t>Provisionen</t>
  </si>
  <si>
    <t>Verpackungsmaterial</t>
  </si>
  <si>
    <t>Ausgangsfrachen</t>
  </si>
  <si>
    <t>Gewährleistungen</t>
  </si>
  <si>
    <t>Instandhaltung</t>
  </si>
  <si>
    <t>Bürobedarf</t>
  </si>
  <si>
    <t>Porto, Telefon, Telefax</t>
  </si>
  <si>
    <t>Kosten des Geldverkehrs</t>
  </si>
  <si>
    <t>Abschreibung auf Sachanlagen</t>
  </si>
  <si>
    <t>Warenverkauf (Inland)</t>
  </si>
  <si>
    <t>Rücksendungen vom Kd.</t>
  </si>
  <si>
    <t>Nachlässe an Kd.</t>
  </si>
  <si>
    <t>Kundenboni</t>
  </si>
  <si>
    <t>Kundenskonti</t>
  </si>
  <si>
    <t>Warenentnahme</t>
  </si>
  <si>
    <t>Provisionserträge</t>
  </si>
  <si>
    <t>Mieterträge</t>
  </si>
  <si>
    <t>Warenverkauf ig-Lieferung</t>
  </si>
  <si>
    <t>Warenverkauf Drittland</t>
  </si>
  <si>
    <t>EBK</t>
  </si>
  <si>
    <t>G+V</t>
  </si>
  <si>
    <t>SBK</t>
  </si>
  <si>
    <t>=</t>
  </si>
  <si>
    <t>i.d.R.</t>
  </si>
  <si>
    <t>Geschäftsfälle</t>
  </si>
  <si>
    <t>Steuersatz:</t>
  </si>
  <si>
    <t>NR/Beleg</t>
  </si>
  <si>
    <t>1.</t>
  </si>
  <si>
    <t>Belegnr</t>
  </si>
  <si>
    <t>Sollkto</t>
  </si>
  <si>
    <t>Habenkto</t>
  </si>
  <si>
    <t>Soll €</t>
  </si>
  <si>
    <t>Haben €</t>
  </si>
  <si>
    <t>2.</t>
  </si>
  <si>
    <t>Rechnung</t>
  </si>
  <si>
    <t>3.</t>
  </si>
  <si>
    <t>4.</t>
  </si>
  <si>
    <t>5.</t>
  </si>
  <si>
    <t>6.</t>
  </si>
  <si>
    <t>7.</t>
  </si>
  <si>
    <t>8.</t>
  </si>
  <si>
    <t>9.</t>
  </si>
  <si>
    <t>10.</t>
  </si>
  <si>
    <t>Kontoauszug</t>
  </si>
  <si>
    <t>AR</t>
  </si>
  <si>
    <t>ER</t>
  </si>
  <si>
    <t>Geschäftsfall:</t>
  </si>
  <si>
    <t>netto = Rechnungsendwert wird ohne Skontoabzug bezahlt!</t>
  </si>
  <si>
    <t>Reihenfolge:</t>
  </si>
  <si>
    <t>Damit das Programm Ihre Eingaben überprüfen</t>
  </si>
  <si>
    <t xml:space="preserve">kann, müssen diese in einer bestimmten </t>
  </si>
  <si>
    <t>Reihenfolge stehen.</t>
  </si>
  <si>
    <t>Je Seite müssen die Ktonummern aufsteigend</t>
  </si>
  <si>
    <t>stehen!</t>
  </si>
  <si>
    <t>OK</t>
  </si>
  <si>
    <t>Ansonsten ist die Reihenfolge natürlich egal</t>
  </si>
  <si>
    <t>(Achten Sie darauf, dass die Beträge zum Kto</t>
  </si>
  <si>
    <t>passen!)</t>
  </si>
  <si>
    <t>Feldinhalt löschen:</t>
  </si>
  <si>
    <t>Einige haben die Unart, dass Sie etwas löschen</t>
  </si>
  <si>
    <t>indem Sie die Leertaste betätigen.</t>
  </si>
  <si>
    <t>Nur dann steht eben ein Leerzeichen drin -</t>
  </si>
  <si>
    <t>es ist nicht leer!</t>
  </si>
  <si>
    <t>Bitte leere Felder auch leer lassen!</t>
  </si>
  <si>
    <t>Aber falls eine Zahl als falsch angezeigt wird</t>
  </si>
  <si>
    <t xml:space="preserve">und Sie haben gerechnet, die Zahl von Hand </t>
  </si>
  <si>
    <t xml:space="preserve">tippen. </t>
  </si>
  <si>
    <t>Hintergrund: auch wenn Sie Ihre Zahl sehen,</t>
  </si>
  <si>
    <t>rechnet Excel mit allen vorhandenen Nach.</t>
  </si>
  <si>
    <t>kommastellen!</t>
  </si>
  <si>
    <t>Falls Sie den runden(…)-Befehl kennen</t>
  </si>
  <si>
    <t>damit können Sie natürlich immer rechnen!</t>
  </si>
  <si>
    <r>
      <t xml:space="preserve">Wenn Sie in den Eingabefeldern </t>
    </r>
    <r>
      <rPr>
        <b/>
        <sz val="11"/>
        <color theme="1"/>
        <rFont val="Calibri"/>
        <family val="2"/>
        <scheme val="minor"/>
      </rPr>
      <t>rechnen</t>
    </r>
    <r>
      <rPr>
        <sz val="11"/>
        <color theme="1"/>
        <rFont val="Calibri"/>
        <family val="2"/>
        <scheme val="minor"/>
      </rPr>
      <t xml:space="preserve"> - OK</t>
    </r>
  </si>
  <si>
    <t>Bereich f. Nebenrechnungen:</t>
  </si>
  <si>
    <t>Achten Sie darauf, dass die Beträge zum Kto
passen!</t>
  </si>
  <si>
    <t>Buchführung und Mathe</t>
  </si>
  <si>
    <t>Rechung</t>
  </si>
  <si>
    <t>Nr.:</t>
  </si>
  <si>
    <t>Pos.</t>
  </si>
  <si>
    <t>Artikelnr</t>
  </si>
  <si>
    <t>Menge</t>
  </si>
  <si>
    <t>Bezeich</t>
  </si>
  <si>
    <t>EP</t>
  </si>
  <si>
    <t>Rabatt</t>
  </si>
  <si>
    <t>Poswert</t>
  </si>
  <si>
    <t>k56</t>
  </si>
  <si>
    <t>Autragswertrabatt</t>
  </si>
  <si>
    <t>Wwert II</t>
  </si>
  <si>
    <t>Kdrabatt</t>
  </si>
  <si>
    <t>Wwert III</t>
  </si>
  <si>
    <t>Versicherung</t>
  </si>
  <si>
    <t>Rgwert I</t>
  </si>
  <si>
    <t>Rechnungsendwert</t>
  </si>
  <si>
    <t>Zahlungsziel:</t>
  </si>
  <si>
    <t>14 Tage 2% Skonto 30 Tage netto v. Rechnungsendwert</t>
  </si>
  <si>
    <t>Locher</t>
  </si>
  <si>
    <t>Hefter</t>
  </si>
  <si>
    <t>Bürobedarf Neuhaus e.K.</t>
  </si>
  <si>
    <t>Möbius KG</t>
  </si>
  <si>
    <t>j34</t>
  </si>
  <si>
    <t>Bezugsko</t>
  </si>
  <si>
    <t>Begriffe:</t>
  </si>
  <si>
    <t>Warenwert = die Summe der Poswerte</t>
  </si>
  <si>
    <t>Poswert = wenn man alle Infos in der Zeile berücksichtigt, bekommt man den Positionswert</t>
  </si>
  <si>
    <t>Rgendwert = Rechnungswert incl. Mehrwertsteuer</t>
  </si>
  <si>
    <t>Wir kaufen Ware ein für:</t>
  </si>
  <si>
    <t>Warenwert:</t>
  </si>
  <si>
    <t>falls bei Einkäufen o. Verkäufen nichts extra erwähnt wird - auf Ziel!</t>
  </si>
  <si>
    <t>Wir verkaufen Ware</t>
  </si>
  <si>
    <t>Rgendwert:</t>
  </si>
  <si>
    <t>Wir kaufen einen LKW</t>
  </si>
  <si>
    <t>Datum:</t>
  </si>
  <si>
    <t>22.04.20xx</t>
  </si>
  <si>
    <t>xx = aktuelles Jahr</t>
  </si>
  <si>
    <t>Anschaffko:</t>
  </si>
  <si>
    <t>Wir bezahlen Beleg Nr. 1 netto per ÜW</t>
  </si>
  <si>
    <t>ÜW = Überweisung</t>
  </si>
  <si>
    <t>Wir kaufen einen Tresor f. das Büro</t>
  </si>
  <si>
    <t>MwSt:</t>
  </si>
  <si>
    <t>Wir bezahlen Darlehenszinsen:</t>
  </si>
  <si>
    <t>und wir tilgen einen Teil des Darlehens</t>
  </si>
  <si>
    <t>Warenendbestand lt. Inv.</t>
  </si>
  <si>
    <t>Warenanfangsbestand:</t>
  </si>
  <si>
    <t>Saldo des Warenkontos(s.o. Angaben) wird umgebucht!</t>
  </si>
  <si>
    <t>Saldo:</t>
  </si>
  <si>
    <t>11.</t>
  </si>
  <si>
    <t>Wir schreiben den LKW aus Nr. 4 im Anschaffungsjahr ab!</t>
  </si>
  <si>
    <t>Afa-Dauer:</t>
  </si>
  <si>
    <t>intern. B.</t>
  </si>
  <si>
    <t>intern B.</t>
  </si>
  <si>
    <t>Aktivierung o. Passivierung des verbleibenden MwSt-kontos</t>
  </si>
  <si>
    <t xml:space="preserve">Rgwert I auch Rgnetto genannt, ist der Warenwert III + Nebenkosten, </t>
  </si>
  <si>
    <t>Warenwert I</t>
  </si>
  <si>
    <r>
      <t xml:space="preserve">falls keine Nebenkosten angegeben = Warenwert III oder kurz </t>
    </r>
    <r>
      <rPr>
        <sz val="11"/>
        <color rgb="FFFF0000"/>
        <rFont val="Calibri"/>
        <family val="2"/>
        <scheme val="minor"/>
      </rPr>
      <t>Warenwert</t>
    </r>
    <r>
      <rPr>
        <sz val="11"/>
        <color theme="1"/>
        <rFont val="Calibri"/>
        <family val="2"/>
        <scheme val="minor"/>
      </rPr>
      <t xml:space="preserve"> genannt</t>
    </r>
  </si>
  <si>
    <r>
      <t xml:space="preserve">Warenwert III = Wert der Ware  - nach Rabatten - ohne Nebenkosten (auch kurz nur: </t>
    </r>
    <r>
      <rPr>
        <sz val="11"/>
        <color rgb="FFFF0000"/>
        <rFont val="Calibri"/>
        <family val="2"/>
        <scheme val="minor"/>
      </rPr>
      <t>Warenwert</t>
    </r>
    <r>
      <rPr>
        <sz val="11"/>
        <color theme="1"/>
        <rFont val="Calibri"/>
        <family val="2"/>
        <scheme val="minor"/>
      </rPr>
      <t>)</t>
    </r>
  </si>
  <si>
    <t>Buchen Sie den obigen Belegs</t>
  </si>
  <si>
    <t>Hilfe:</t>
  </si>
  <si>
    <t>bekannt:</t>
  </si>
  <si>
    <t>Es kann manchmal Rundungsdifferenzen geben!</t>
  </si>
  <si>
    <t>Falls man korrekt gerechnet hat, ist dies OK</t>
  </si>
  <si>
    <t>berechnet 100%</t>
  </si>
  <si>
    <t>Begriffe - Belege - Tage - Mathe</t>
  </si>
  <si>
    <t>Absender:</t>
  </si>
  <si>
    <t xml:space="preserve">Wir </t>
  </si>
  <si>
    <t>dort bpk bei den Serveraufgaben sind Sie i.d.R: Möbius KG oder Gmbh</t>
  </si>
  <si>
    <t>Empfänger</t>
  </si>
  <si>
    <t>ob KG oder GmbH spielt nur bei wenigen spätern Aufgaben eine Rolle</t>
  </si>
  <si>
    <t>Tagesanz.</t>
  </si>
  <si>
    <t>Rg-Nr:</t>
  </si>
  <si>
    <t>nehmen wir in KSK zur Kenntnis. Bei DV werden Sie lernen, dass dies</t>
  </si>
  <si>
    <t>=&gt; AR</t>
  </si>
  <si>
    <t>RG-Datum</t>
  </si>
  <si>
    <t>Gesamtpreis</t>
  </si>
  <si>
    <t>Pos.Wert</t>
  </si>
  <si>
    <t>Preis/je Einh.</t>
  </si>
  <si>
    <t>= Listenverkaufspreis für den Rechnungsersteller = Listeneinkaufspreis f. den Kden je Wareneinheit</t>
  </si>
  <si>
    <t>Warenwert</t>
  </si>
  <si>
    <t>aus der Sicht des Rechnungsschreibers - was für ihn Ware ist, muss nicht auch f. den Kden Ware sein!</t>
  </si>
  <si>
    <t>in einer RG können zudem mehrere Warenwerte auftauchen - Bennenung ist unterschiedlich!</t>
  </si>
  <si>
    <t>LT-Datum</t>
  </si>
  <si>
    <t>Falls kein LT angegeben ist, nehmen wir in KSK das RG-Datum!</t>
  </si>
  <si>
    <t>ein Bewegungsdatum ist!(Gegenbegriff Stammdatum z.B. hier die KdNR)</t>
  </si>
  <si>
    <t>Var 1</t>
  </si>
  <si>
    <t xml:space="preserve"> </t>
  </si>
  <si>
    <t>Var 2</t>
  </si>
  <si>
    <t>Menge * Listenpreis wäre der erste Warenwert(Ww)</t>
  </si>
  <si>
    <t>Var3</t>
  </si>
  <si>
    <t>die Addition aller PosWert wird auch als Warenwert bezeichnet</t>
  </si>
  <si>
    <t>Var4</t>
  </si>
  <si>
    <t>Var5</t>
  </si>
  <si>
    <t>falls keine Zusatzkosten genannt werden, kann auch der Rgnetto identisch</t>
  </si>
  <si>
    <t>mit dem Ww sein.</t>
  </si>
  <si>
    <t xml:space="preserve">Der Lieferant erstellt die Rechnung - nach seinen Überlegungen. Was für Ihn Ware ist, </t>
  </si>
  <si>
    <t>kann für den Kunden - ein Anlagegut - Ware - Bürobedarf - etc sein!</t>
  </si>
  <si>
    <t>Möbius ist eine Fa., die Möbel- u. Bürobedarf verkauft</t>
  </si>
  <si>
    <t>bei diesen verkürzten Belegen wird nicht so sehr auf DIN 5008:A1</t>
  </si>
  <si>
    <t>sollten Sie selbige kennen(s. Deut) o. -&gt;46(externe Links)-&gt; Standardbrief1</t>
  </si>
  <si>
    <t>ist, benutzten wir das Valuatdatum!(Wertstellungsdatum) f.  das Zahlungsziel</t>
  </si>
  <si>
    <t>Wenn Sie in KSK nur den Warenwert genannt bekommen, gibt es keine Zusatzkosten!</t>
  </si>
  <si>
    <t>Sollen Zusatzkosten eine Rolle spielen, müssen Sie extra genannt werden!</t>
  </si>
  <si>
    <t>Zusatzkosten</t>
  </si>
  <si>
    <t>a) Zuko können bei den Position auftachen oder gesondert in extra Feldern</t>
  </si>
  <si>
    <t>Grund:</t>
  </si>
  <si>
    <t>tauchen sie im Positionsteil auf, gelten auch alle Rabatte/Skonto für diese Kosten</t>
  </si>
  <si>
    <t>tauchen sie in einem extra Feld auf, sollen die Rabatte hierfür nicht gelten UND</t>
  </si>
  <si>
    <t>es darf - falls nicht anderes geregelt - kein Skonto davon gezogen werden!</t>
  </si>
  <si>
    <t>Zahlungsbdingung</t>
  </si>
  <si>
    <t>Bsp;</t>
  </si>
  <si>
    <t>Skonto</t>
  </si>
  <si>
    <t>netto</t>
  </si>
  <si>
    <t>vom….!!!!!!!</t>
  </si>
  <si>
    <t>zu netto:</t>
  </si>
  <si>
    <t>ohne Abzüge(Skonto) bezahlen!</t>
  </si>
  <si>
    <r>
      <rPr>
        <sz val="11"/>
        <color rgb="FFFF0000"/>
        <rFont val="Calibri"/>
        <family val="2"/>
        <scheme val="minor"/>
      </rPr>
      <t>hier</t>
    </r>
    <r>
      <rPr>
        <sz val="11"/>
        <color theme="1"/>
        <rFont val="Calibri"/>
        <family val="2"/>
        <scheme val="minor"/>
      </rPr>
      <t xml:space="preserve"> bedeutet "netto", dass Sie den Rechnungsendwert(also mit MwSt) </t>
    </r>
  </si>
  <si>
    <t>zu Tagen</t>
  </si>
  <si>
    <t>ab wann zu berechnen?</t>
  </si>
  <si>
    <t>s. oben: RG-Datum o. Valutadatum</t>
  </si>
  <si>
    <t>hier:</t>
  </si>
  <si>
    <t>Wie die Tage zählen?</t>
  </si>
  <si>
    <t>man spricht hier von Fälligkeitstagen - diese immer "aktuell"(act)</t>
  </si>
  <si>
    <t>aktuell = je nach Monat - 30 o 31 - 28 - 29 Tage berücksichtigen - Fingerknochenmethode</t>
  </si>
  <si>
    <t>hier konkret:</t>
  </si>
  <si>
    <t>letzter Skontotag</t>
  </si>
  <si>
    <t>letzter Nettotag</t>
  </si>
  <si>
    <t>mit Ablauf des letzten Fälligkeitstages[24:00 Uhr] sind Sie in VERZUG(eigene Berechnung!)</t>
  </si>
  <si>
    <t>Zahlungsbetrag:</t>
  </si>
  <si>
    <r>
      <t>(falls alles skontofähig sein soll - muss "</t>
    </r>
    <r>
      <rPr>
        <sz val="11"/>
        <color rgb="FFFF0000"/>
        <rFont val="Calibri"/>
        <family val="2"/>
        <scheme val="minor"/>
      </rPr>
      <t>Zahlungsbed:….. v. Rechnungsendwert</t>
    </r>
    <r>
      <rPr>
        <sz val="11"/>
        <color theme="1"/>
        <rFont val="Calibri"/>
        <family val="2"/>
        <scheme val="minor"/>
      </rPr>
      <t>" stehen)</t>
    </r>
  </si>
  <si>
    <t xml:space="preserve">entweder der Rgendwert = bei Nettozahlung </t>
  </si>
  <si>
    <t>oder der um Skonto gekürzte Betrag!</t>
  </si>
  <si>
    <t>zu Betrag s. ua. Zusatzkosten!</t>
  </si>
  <si>
    <t>Tagesanzeiger</t>
  </si>
  <si>
    <t>RG</t>
  </si>
  <si>
    <t>RG-Datum:</t>
  </si>
  <si>
    <t>aber bei RG-Datum:</t>
  </si>
  <si>
    <t>Pos</t>
  </si>
  <si>
    <t>Art-Nr</t>
  </si>
  <si>
    <t>Bez</t>
  </si>
  <si>
    <t>Preis</t>
  </si>
  <si>
    <t>xyz</t>
  </si>
  <si>
    <t>abc</t>
  </si>
  <si>
    <t>Pos-rab</t>
  </si>
  <si>
    <t>Aufragsrab</t>
  </si>
  <si>
    <t>Ww II</t>
  </si>
  <si>
    <t>Kdrab</t>
  </si>
  <si>
    <t>Ww III</t>
  </si>
  <si>
    <t>Zuko II</t>
  </si>
  <si>
    <r>
      <t>Rgwert I</t>
    </r>
    <r>
      <rPr>
        <sz val="8"/>
        <color theme="1"/>
        <rFont val="Calibri"/>
        <family val="2"/>
        <scheme val="minor"/>
      </rPr>
      <t>(netto)</t>
    </r>
  </si>
  <si>
    <t>Rgendwert(brutto)</t>
  </si>
  <si>
    <t>Zahlungsziel</t>
  </si>
  <si>
    <t>= Rgwert I(netto)</t>
  </si>
  <si>
    <t>Nettorgbetrag</t>
  </si>
  <si>
    <t>MwSt</t>
  </si>
  <si>
    <t>19% oder 7%(z.B.: Bücher o. Lebensmittel) oder 0%(z.B.: Postwertzeichen)</t>
  </si>
  <si>
    <t>Bruttorgbetrag</t>
  </si>
  <si>
    <t>= Rgendwert</t>
  </si>
  <si>
    <t>Summe: letzter Ww + Zusatzkosten</t>
  </si>
  <si>
    <t>Summe: Rgnetto + MwSt</t>
  </si>
  <si>
    <t>Warum wir das jeweilige Datum u. der Betrag in der Aufgabe S. 264 angezeigt?</t>
  </si>
  <si>
    <t>Damit ein Kunde nicht anders rechnet und zu spät zu wenig bezahlt!</t>
  </si>
  <si>
    <r>
      <rPr>
        <b/>
        <sz val="11"/>
        <color theme="1"/>
        <rFont val="Calibri"/>
        <family val="2"/>
        <scheme val="minor"/>
      </rPr>
      <t>Nachbau</t>
    </r>
    <r>
      <rPr>
        <sz val="11"/>
        <color theme="1"/>
        <rFont val="Calibri"/>
        <family val="2"/>
        <scheme val="minor"/>
      </rPr>
      <t xml:space="preserve"> der RG S. 264 - </t>
    </r>
    <r>
      <rPr>
        <b/>
        <sz val="11"/>
        <color theme="1"/>
        <rFont val="Calibri"/>
        <family val="2"/>
        <scheme val="minor"/>
      </rPr>
      <t>mit anderen Beträgen!</t>
    </r>
  </si>
  <si>
    <r>
      <t xml:space="preserve">vom </t>
    </r>
    <r>
      <rPr>
        <sz val="11"/>
        <color rgb="FFFF0000"/>
        <rFont val="Calibri"/>
        <family val="2"/>
        <scheme val="minor"/>
      </rPr>
      <t>Rgendwert</t>
    </r>
  </si>
  <si>
    <t>s. hierzu:</t>
  </si>
  <si>
    <t>hotpot</t>
  </si>
  <si>
    <t>G13</t>
  </si>
  <si>
    <t>Hilfetext -Mathe</t>
  </si>
  <si>
    <t>Video Mathe mit Excel</t>
  </si>
  <si>
    <t>Was ist gemeint:</t>
  </si>
  <si>
    <t>Stkpreis</t>
  </si>
  <si>
    <t>Rabattsatz</t>
  </si>
  <si>
    <t>Sieht gut aus - führt aber dazu, dass wir ein Problem bekommen, wenn</t>
  </si>
  <si>
    <t>wir nun 1000 Stk haben wollen:</t>
  </si>
  <si>
    <t>damit kommen Sie in der Buchhaltung nicht durch!</t>
  </si>
  <si>
    <t>Sie müssen RUNDEN</t>
  </si>
  <si>
    <t>=runden(Formel;Anzahl der Stellen)</t>
  </si>
  <si>
    <t>hier</t>
  </si>
  <si>
    <t>=RUNDEN(N12;2)</t>
  </si>
  <si>
    <t>Nun ist auch der Buchalter glücklich!</t>
  </si>
  <si>
    <t>Wenn Sie bei den Serveraufgaben mit Excel rechnen wollen, müssen Sie die Eintragungen runden!</t>
  </si>
  <si>
    <t>Wichtig: Nur die Werte, die Sie eintragen runden - keine Zwischenergebnisse!!!</t>
  </si>
  <si>
    <t xml:space="preserve">Falls Sie mehr erfahren wollen: Server-&gt;45(Kollegenseiten)-&gt;Weinhöfer-&gt;excel10-&gt; </t>
  </si>
  <si>
    <t>Mathetest1 ist interaktiv(Sie sehen richtig oder falsch)</t>
  </si>
  <si>
    <t>nur zur Orientierung kein Link!</t>
  </si>
  <si>
    <t>Formel ansehen!</t>
  </si>
  <si>
    <t>Bei Skontozahlung vom Rgendwert zahlt man:</t>
  </si>
  <si>
    <t>Bei Skontozahlung vom Warenwert zahlt man:</t>
  </si>
  <si>
    <r>
      <t xml:space="preserve">Bei Skontozahlung vom </t>
    </r>
    <r>
      <rPr>
        <sz val="11"/>
        <color rgb="FFFF0000"/>
        <rFont val="Calibri"/>
        <family val="2"/>
        <scheme val="minor"/>
      </rPr>
      <t>Rgendwert</t>
    </r>
    <r>
      <rPr>
        <sz val="11"/>
        <color theme="1"/>
        <rFont val="Calibri"/>
        <family val="2"/>
        <scheme val="minor"/>
      </rPr>
      <t xml:space="preserve"> zahlt man:</t>
    </r>
  </si>
  <si>
    <r>
      <t xml:space="preserve">Bei Skontozahlung vom </t>
    </r>
    <r>
      <rPr>
        <sz val="11"/>
        <color rgb="FFFF0000"/>
        <rFont val="Calibri"/>
        <family val="2"/>
        <scheme val="minor"/>
      </rPr>
      <t>Warenwert</t>
    </r>
    <r>
      <rPr>
        <sz val="11"/>
        <color theme="1"/>
        <rFont val="Calibri"/>
        <family val="2"/>
        <scheme val="minor"/>
      </rPr>
      <t xml:space="preserve"> zahlt man:</t>
    </r>
  </si>
  <si>
    <t>Hilfe "v. Warenwert":</t>
  </si>
  <si>
    <t>nur v. letzten Ww Skonto ziehen die Zusatzkosten hinzurechnen und</t>
  </si>
  <si>
    <t>das Zwischenregebnis + der darauf entfallenden MwSt</t>
  </si>
  <si>
    <t>Zusatzhinweis:</t>
  </si>
  <si>
    <t>Probleme</t>
  </si>
  <si>
    <t>(über Strg+F suchen)</t>
  </si>
  <si>
    <t>Dieses kleine Bild wird Ihnen auch bei  weiterführende Berechnungen helfen!</t>
  </si>
  <si>
    <t>Rechnen  - auch in Excel</t>
  </si>
  <si>
    <r>
      <t xml:space="preserve">Was hier - bei den KSK-Aufgaben - wichtig ist - </t>
    </r>
    <r>
      <rPr>
        <sz val="11"/>
        <color rgb="FFFF0000"/>
        <rFont val="Calibri"/>
        <family val="2"/>
        <scheme val="minor"/>
      </rPr>
      <t>RUNDEN</t>
    </r>
    <r>
      <rPr>
        <sz val="11"/>
        <color theme="1"/>
        <rFont val="Calibri"/>
        <family val="2"/>
        <scheme val="minor"/>
      </rPr>
      <t>!</t>
    </r>
  </si>
  <si>
    <t>Viele gehen nun hin und formatieren den Poswert in Euro:</t>
  </si>
  <si>
    <t>wieder:" wir nun 1000 Stk haben wollen:"</t>
  </si>
  <si>
    <t>keine 100%</t>
  </si>
  <si>
    <t>=RUNDEN(K60/L60;2)</t>
  </si>
  <si>
    <t>=RUNDEN(K61/L61;2)</t>
  </si>
  <si>
    <t>Nettozahlung bis wann möglich?</t>
  </si>
  <si>
    <t>s. auch Formel!</t>
  </si>
  <si>
    <t>geachtet - aber, falls Sie i.d. Prüfung . Briefe schreiben müssen(bislang ja)</t>
  </si>
  <si>
    <t>In der Prüfung ist man bislang in der Scholz - ein Kfz-Zulieferer</t>
  </si>
  <si>
    <t>ist i.d.R das Druckdatum. Falls ein "Valutadatum" zusätzlich angegeben</t>
  </si>
  <si>
    <t>für die KSK insofern interessant, als, dass bei beweglichen Gütern der</t>
  </si>
  <si>
    <t>es gibt folglich nicht nur einen Listen- sondern auch noch… s. später Kalkulation</t>
  </si>
  <si>
    <t>= nach Berücksichtigung aller Zeileninfos kommt bei dieser Postion dieser Wert raus</t>
  </si>
  <si>
    <r>
      <t xml:space="preserve">der PosWert der nächste, da nun Positionsrabatte schon abgezogen sind - </t>
    </r>
    <r>
      <rPr>
        <sz val="11"/>
        <color rgb="FFFF0000"/>
        <rFont val="Calibri"/>
        <family val="2"/>
        <scheme val="minor"/>
      </rPr>
      <t>Rab. nicht addierbar!</t>
    </r>
  </si>
  <si>
    <t>gibt es weitere Rabatte(Auftrag u/o Kdenrabatte) ist dies ebenfalls ein Ww.</t>
  </si>
  <si>
    <t>Zahlungsbedingung:</t>
  </si>
  <si>
    <t>"sofort netto Kasse" bedeutet, dass der Kunde bitte irgendwann zahlen soll - aber ohne Skontoabzug!</t>
  </si>
  <si>
    <t>Rechnungsaufbau ist von Fa. zu Fa. unterschiedlich - allerdings gibt es immer:</t>
  </si>
  <si>
    <t>Eigentumsübergang  durch Einigung und Übergabe erfolgt!(s. GHP)</t>
  </si>
  <si>
    <r>
      <rPr>
        <b/>
        <u/>
        <sz val="11"/>
        <color theme="4" tint="-0.249977111117893"/>
        <rFont val="Calibri"/>
        <family val="2"/>
        <scheme val="minor"/>
      </rPr>
      <t>Uebung1</t>
    </r>
    <r>
      <rPr>
        <sz val="11"/>
        <color theme="1"/>
        <rFont val="Calibri"/>
        <family val="2"/>
        <scheme val="minor"/>
      </rPr>
      <t xml:space="preserve"> -Prozentprobleme? </t>
    </r>
    <r>
      <rPr>
        <b/>
        <u/>
        <sz val="11"/>
        <color theme="4" tint="-0.249977111117893"/>
        <rFont val="Calibri"/>
        <family val="2"/>
        <scheme val="minor"/>
      </rPr>
      <t>Grundlagendatei</t>
    </r>
  </si>
  <si>
    <r>
      <rPr>
        <b/>
        <u/>
        <sz val="11"/>
        <color theme="4" tint="-0.249977111117893"/>
        <rFont val="Calibri"/>
        <family val="2"/>
        <scheme val="minor"/>
      </rPr>
      <t>Mathetest1</t>
    </r>
    <r>
      <rPr>
        <sz val="11"/>
        <color theme="1"/>
        <rFont val="Calibri"/>
        <family val="2"/>
        <scheme val="minor"/>
      </rPr>
      <t xml:space="preserve"> (es muss grün werden!)</t>
    </r>
  </si>
  <si>
    <t>Ktonr</t>
  </si>
  <si>
    <t>Zahl</t>
  </si>
  <si>
    <t>eRechnungen sehen mittlerweile anders aus - beinhalten aber die gleichen Probleme!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</si>
</sst>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00"/>
    <numFmt numFmtId="165" formatCode="0000"/>
    <numFmt numFmtId="166" formatCode="0%\ &quot;Mwst.&quot;"/>
    <numFmt numFmtId="167" formatCode="0\ &quot;Jahre&quot;"/>
    <numFmt numFmtId="168" formatCode="000.00"/>
    <numFmt numFmtId="169" formatCode="0\ &quot;Tage&quot;"/>
    <numFmt numFmtId="170" formatCode="0%\ &quot;MwSt&quot;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11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 style="thick">
        <color theme="3" tint="0.39994506668294322"/>
      </right>
      <top style="thick">
        <color indexed="12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 style="thick">
        <color indexed="11"/>
      </top>
      <bottom style="thin">
        <color indexed="64"/>
      </bottom>
      <diagonal/>
    </border>
    <border>
      <left/>
      <right style="thick">
        <color rgb="FF00B050"/>
      </right>
      <top style="thick">
        <color indexed="11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/>
      <right style="thick">
        <color rgb="FFFFFF00"/>
      </right>
      <top style="thick">
        <color indexed="13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/>
      <right style="thick">
        <color theme="3" tint="0.39994506668294322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FF00"/>
      </right>
      <top style="thin">
        <color indexed="64"/>
      </top>
      <bottom style="thin">
        <color indexed="64"/>
      </bottom>
      <diagonal/>
    </border>
    <border>
      <left/>
      <right style="thick">
        <color rgb="FFFFFF00"/>
      </right>
      <top/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ck">
        <color theme="3" tint="0.39994506668294322"/>
      </right>
      <top style="thin">
        <color indexed="64"/>
      </top>
      <bottom style="thin">
        <color theme="1"/>
      </bottom>
      <diagonal/>
    </border>
    <border>
      <left style="thick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B050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2"/>
      </bottom>
      <diagonal/>
    </border>
    <border>
      <left/>
      <right style="thick">
        <color theme="3" tint="0.39994506668294322"/>
      </right>
      <top/>
      <bottom style="thick">
        <color indexed="12"/>
      </bottom>
      <diagonal/>
    </border>
    <border>
      <left style="thick">
        <color theme="3" tint="0.39994506668294322"/>
      </left>
      <right style="thin">
        <color indexed="64"/>
      </right>
      <top/>
      <bottom style="thick">
        <color indexed="11"/>
      </bottom>
      <diagonal/>
    </border>
    <border>
      <left/>
      <right style="thick">
        <color rgb="FF00B050"/>
      </right>
      <top style="thin">
        <color indexed="64"/>
      </top>
      <bottom style="thick">
        <color indexed="11"/>
      </bottom>
      <diagonal/>
    </border>
    <border>
      <left style="thick">
        <color rgb="FF00B050"/>
      </left>
      <right style="thin">
        <color indexed="64"/>
      </right>
      <top/>
      <bottom style="thick">
        <color indexed="13"/>
      </bottom>
      <diagonal/>
    </border>
    <border>
      <left/>
      <right style="thick">
        <color rgb="FFFFFF00"/>
      </right>
      <top style="thin">
        <color indexed="64"/>
      </top>
      <bottom style="thick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164" fontId="3" fillId="0" borderId="1" xfId="0" applyNumberFormat="1" applyFont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vertical="top" wrapText="1"/>
    </xf>
    <xf numFmtId="164" fontId="3" fillId="0" borderId="7" xfId="0" applyNumberFormat="1" applyFont="1" applyBorder="1" applyAlignment="1">
      <alignment horizontal="center"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0" borderId="9" xfId="0" applyNumberFormat="1" applyFont="1" applyBorder="1" applyAlignment="1">
      <alignment horizontal="center" vertical="top" wrapText="1"/>
    </xf>
    <xf numFmtId="164" fontId="3" fillId="2" borderId="10" xfId="0" applyNumberFormat="1" applyFont="1" applyFill="1" applyBorder="1" applyAlignment="1">
      <alignment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vertical="top" wrapText="1"/>
    </xf>
    <xf numFmtId="164" fontId="3" fillId="0" borderId="12" xfId="0" applyNumberFormat="1" applyFont="1" applyBorder="1" applyAlignment="1">
      <alignment horizontal="center" vertical="top" wrapText="1"/>
    </xf>
    <xf numFmtId="164" fontId="3" fillId="2" borderId="13" xfId="0" applyNumberFormat="1" applyFont="1" applyFill="1" applyBorder="1" applyAlignment="1">
      <alignment vertical="top" wrapText="1"/>
    </xf>
    <xf numFmtId="164" fontId="3" fillId="0" borderId="14" xfId="0" applyNumberFormat="1" applyFont="1" applyBorder="1" applyAlignment="1">
      <alignment horizontal="center" vertical="top" wrapText="1"/>
    </xf>
    <xf numFmtId="164" fontId="3" fillId="2" borderId="15" xfId="0" applyNumberFormat="1" applyFont="1" applyFill="1" applyBorder="1" applyAlignment="1">
      <alignment vertical="top" wrapText="1"/>
    </xf>
    <xf numFmtId="164" fontId="3" fillId="2" borderId="16" xfId="0" applyNumberFormat="1" applyFont="1" applyFill="1" applyBorder="1" applyAlignment="1">
      <alignment vertical="top" wrapText="1"/>
    </xf>
    <xf numFmtId="164" fontId="3" fillId="2" borderId="17" xfId="0" applyNumberFormat="1" applyFont="1" applyFill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2" borderId="19" xfId="0" applyNumberFormat="1" applyFont="1" applyFill="1" applyBorder="1" applyAlignment="1">
      <alignment vertical="top" wrapText="1"/>
    </xf>
    <xf numFmtId="164" fontId="3" fillId="0" borderId="20" xfId="0" applyNumberFormat="1" applyFont="1" applyBorder="1" applyAlignment="1">
      <alignment horizontal="center" vertical="top" wrapText="1"/>
    </xf>
    <xf numFmtId="164" fontId="3" fillId="2" borderId="21" xfId="0" applyNumberFormat="1" applyFont="1" applyFill="1" applyBorder="1" applyAlignment="1">
      <alignment vertical="top" wrapText="1"/>
    </xf>
    <xf numFmtId="164" fontId="3" fillId="0" borderId="22" xfId="0" applyNumberFormat="1" applyFont="1" applyBorder="1" applyAlignment="1">
      <alignment horizontal="center" vertical="top" wrapText="1"/>
    </xf>
    <xf numFmtId="164" fontId="3" fillId="2" borderId="23" xfId="0" applyNumberFormat="1" applyFont="1" applyFill="1" applyBorder="1" applyAlignment="1">
      <alignment vertical="top" wrapText="1"/>
    </xf>
    <xf numFmtId="164" fontId="3" fillId="0" borderId="24" xfId="0" applyNumberFormat="1" applyFont="1" applyBorder="1" applyAlignment="1">
      <alignment horizontal="center" vertical="top" wrapText="1"/>
    </xf>
    <xf numFmtId="164" fontId="3" fillId="2" borderId="25" xfId="0" applyNumberFormat="1" applyFont="1" applyFill="1" applyBorder="1" applyAlignment="1">
      <alignment vertical="top" wrapText="1"/>
    </xf>
    <xf numFmtId="164" fontId="3" fillId="0" borderId="26" xfId="0" applyNumberFormat="1" applyFont="1" applyBorder="1" applyAlignment="1">
      <alignment horizontal="center" vertical="top" wrapText="1"/>
    </xf>
    <xf numFmtId="164" fontId="3" fillId="2" borderId="27" xfId="0" applyNumberFormat="1" applyFont="1" applyFill="1" applyBorder="1" applyAlignment="1">
      <alignment vertical="top" wrapText="1"/>
    </xf>
    <xf numFmtId="164" fontId="3" fillId="0" borderId="28" xfId="0" applyNumberFormat="1" applyFont="1" applyBorder="1" applyAlignment="1">
      <alignment horizontal="center" vertical="top" wrapText="1"/>
    </xf>
    <xf numFmtId="164" fontId="3" fillId="2" borderId="29" xfId="0" applyNumberFormat="1" applyFont="1" applyFill="1" applyBorder="1" applyAlignment="1">
      <alignment vertical="top" wrapText="1"/>
    </xf>
    <xf numFmtId="164" fontId="3" fillId="0" borderId="0" xfId="0" applyNumberFormat="1" applyFont="1" applyAlignment="1">
      <alignment horizontal="center" vertical="top" wrapText="1"/>
    </xf>
    <xf numFmtId="164" fontId="3" fillId="2" borderId="0" xfId="0" quotePrefix="1" applyNumberFormat="1" applyFont="1" applyFill="1" applyAlignment="1">
      <alignment vertical="top" wrapText="1"/>
    </xf>
    <xf numFmtId="164" fontId="3" fillId="2" borderId="0" xfId="0" applyNumberFormat="1" applyFont="1" applyFill="1" applyAlignment="1">
      <alignment vertical="top" wrapText="1"/>
    </xf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0" fillId="0" borderId="30" xfId="0" applyBorder="1" applyProtection="1"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right"/>
      <protection hidden="1"/>
    </xf>
    <xf numFmtId="164" fontId="0" fillId="0" borderId="30" xfId="0" applyNumberFormat="1" applyBorder="1" applyProtection="1">
      <protection hidden="1"/>
    </xf>
    <xf numFmtId="4" fontId="0" fillId="0" borderId="30" xfId="0" applyNumberFormat="1" applyBorder="1" applyProtection="1">
      <protection hidden="1"/>
    </xf>
    <xf numFmtId="0" fontId="0" fillId="0" borderId="0" xfId="0" quotePrefix="1" applyProtection="1">
      <protection hidden="1"/>
    </xf>
    <xf numFmtId="4" fontId="0" fillId="0" borderId="30" xfId="0" quotePrefix="1" applyNumberFormat="1" applyBorder="1" applyProtection="1">
      <protection hidden="1"/>
    </xf>
    <xf numFmtId="0" fontId="4" fillId="0" borderId="0" xfId="0" applyFont="1" applyProtection="1">
      <protection hidden="1"/>
    </xf>
    <xf numFmtId="4" fontId="0" fillId="0" borderId="0" xfId="0" applyNumberFormat="1"/>
    <xf numFmtId="4" fontId="0" fillId="0" borderId="0" xfId="0" applyNumberFormat="1" applyProtection="1">
      <protection hidden="1"/>
    </xf>
    <xf numFmtId="9" fontId="0" fillId="0" borderId="0" xfId="0" applyNumberFormat="1"/>
    <xf numFmtId="164" fontId="0" fillId="0" borderId="0" xfId="0" applyNumberFormat="1" applyProtection="1">
      <protection hidden="1"/>
    </xf>
    <xf numFmtId="164" fontId="0" fillId="0" borderId="30" xfId="0" applyNumberFormat="1" applyBorder="1" applyProtection="1">
      <protection locked="0"/>
    </xf>
    <xf numFmtId="4" fontId="0" fillId="0" borderId="30" xfId="0" applyNumberFormat="1" applyBorder="1" applyProtection="1">
      <protection locked="0"/>
    </xf>
    <xf numFmtId="0" fontId="0" fillId="3" borderId="0" xfId="0" applyFill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4" borderId="34" xfId="0" applyFill="1" applyBorder="1"/>
    <xf numFmtId="0" fontId="0" fillId="0" borderId="35" xfId="0" applyBorder="1"/>
    <xf numFmtId="0" fontId="0" fillId="0" borderId="34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5" borderId="0" xfId="0" applyFill="1"/>
    <xf numFmtId="0" fontId="2" fillId="0" borderId="34" xfId="0" applyFont="1" applyBorder="1"/>
    <xf numFmtId="0" fontId="2" fillId="0" borderId="0" xfId="0" quotePrefix="1" applyFont="1" applyProtection="1">
      <protection hidden="1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0" xfId="0" applyProtection="1">
      <protection locked="0"/>
    </xf>
    <xf numFmtId="0" fontId="0" fillId="0" borderId="35" xfId="0" applyBorder="1" applyProtection="1">
      <protection locked="0"/>
    </xf>
    <xf numFmtId="4" fontId="0" fillId="0" borderId="34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3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3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0" fillId="2" borderId="34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hidden="1"/>
    </xf>
    <xf numFmtId="44" fontId="0" fillId="0" borderId="0" xfId="1" applyFont="1" applyBorder="1" applyProtection="1">
      <protection hidden="1"/>
    </xf>
    <xf numFmtId="9" fontId="0" fillId="0" borderId="0" xfId="2" applyFont="1" applyBorder="1" applyProtection="1">
      <protection hidden="1"/>
    </xf>
    <xf numFmtId="44" fontId="0" fillId="0" borderId="35" xfId="1" applyFont="1" applyBorder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44" fontId="0" fillId="0" borderId="34" xfId="0" applyNumberFormat="1" applyBorder="1" applyProtection="1">
      <protection hidden="1"/>
    </xf>
    <xf numFmtId="9" fontId="0" fillId="0" borderId="0" xfId="1" applyNumberFormat="1" applyFont="1" applyBorder="1" applyProtection="1">
      <protection hidden="1"/>
    </xf>
    <xf numFmtId="44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0" borderId="36" xfId="0" applyBorder="1" applyProtection="1">
      <protection hidden="1"/>
    </xf>
    <xf numFmtId="0" fontId="0" fillId="0" borderId="37" xfId="0" applyBorder="1" applyProtection="1">
      <protection hidden="1"/>
    </xf>
    <xf numFmtId="0" fontId="0" fillId="0" borderId="38" xfId="0" applyBorder="1" applyProtection="1">
      <protection hidden="1"/>
    </xf>
    <xf numFmtId="0" fontId="0" fillId="7" borderId="0" xfId="0" applyFill="1"/>
    <xf numFmtId="0" fontId="8" fillId="0" borderId="0" xfId="0" applyFont="1" applyProtection="1">
      <protection hidden="1"/>
    </xf>
    <xf numFmtId="2" fontId="0" fillId="8" borderId="0" xfId="0" applyNumberFormat="1" applyFill="1" applyProtection="1">
      <protection hidden="1"/>
    </xf>
    <xf numFmtId="167" fontId="0" fillId="0" borderId="0" xfId="0" applyNumberFormat="1" applyProtection="1">
      <protection hidden="1"/>
    </xf>
    <xf numFmtId="168" fontId="0" fillId="0" borderId="0" xfId="0" applyNumberFormat="1"/>
    <xf numFmtId="2" fontId="0" fillId="0" borderId="0" xfId="0" applyNumberFormat="1"/>
    <xf numFmtId="2" fontId="0" fillId="8" borderId="0" xfId="0" applyNumberFormat="1" applyFill="1"/>
    <xf numFmtId="44" fontId="0" fillId="0" borderId="0" xfId="0" applyNumberFormat="1"/>
    <xf numFmtId="4" fontId="0" fillId="0" borderId="30" xfId="0" quotePrefix="1" applyNumberFormat="1" applyBorder="1" applyProtection="1">
      <protection locked="0"/>
    </xf>
    <xf numFmtId="4" fontId="0" fillId="0" borderId="0" xfId="0" applyNumberFormat="1" applyProtection="1">
      <protection locked="0"/>
    </xf>
    <xf numFmtId="2" fontId="0" fillId="8" borderId="0" xfId="0" applyNumberFormat="1" applyFill="1" applyProtection="1">
      <protection locked="0"/>
    </xf>
    <xf numFmtId="0" fontId="0" fillId="6" borderId="0" xfId="0" applyFill="1" applyProtection="1">
      <protection hidden="1"/>
    </xf>
    <xf numFmtId="0" fontId="1" fillId="6" borderId="0" xfId="0" applyFont="1" applyFill="1"/>
    <xf numFmtId="0" fontId="0" fillId="0" borderId="0" xfId="0" quotePrefix="1"/>
    <xf numFmtId="14" fontId="0" fillId="0" borderId="0" xfId="0" applyNumberFormat="1"/>
    <xf numFmtId="0" fontId="2" fillId="0" borderId="0" xfId="0" applyFont="1"/>
    <xf numFmtId="169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4" fontId="0" fillId="0" borderId="0" xfId="3" applyFont="1"/>
    <xf numFmtId="0" fontId="9" fillId="0" borderId="0" xfId="0" applyFont="1"/>
    <xf numFmtId="44" fontId="0" fillId="0" borderId="0" xfId="3" applyFont="1" applyBorder="1"/>
    <xf numFmtId="44" fontId="0" fillId="0" borderId="35" xfId="3" applyFont="1" applyBorder="1"/>
    <xf numFmtId="44" fontId="0" fillId="0" borderId="34" xfId="0" applyNumberFormat="1" applyBorder="1"/>
    <xf numFmtId="0" fontId="10" fillId="0" borderId="34" xfId="0" applyFont="1" applyBorder="1"/>
    <xf numFmtId="170" fontId="0" fillId="0" borderId="0" xfId="0" applyNumberFormat="1"/>
    <xf numFmtId="169" fontId="0" fillId="0" borderId="37" xfId="0" applyNumberFormat="1" applyBorder="1"/>
    <xf numFmtId="169" fontId="0" fillId="0" borderId="38" xfId="0" applyNumberFormat="1" applyBorder="1"/>
    <xf numFmtId="9" fontId="0" fillId="0" borderId="39" xfId="0" applyNumberFormat="1" applyBorder="1"/>
    <xf numFmtId="44" fontId="0" fillId="8" borderId="35" xfId="1" applyFont="1" applyFill="1" applyBorder="1" applyProtection="1">
      <protection hidden="1"/>
    </xf>
    <xf numFmtId="44" fontId="0" fillId="8" borderId="0" xfId="0" applyNumberFormat="1" applyFill="1" applyProtection="1">
      <protection hidden="1"/>
    </xf>
    <xf numFmtId="44" fontId="0" fillId="8" borderId="34" xfId="0" applyNumberFormat="1" applyFill="1" applyBorder="1" applyProtection="1">
      <protection hidden="1"/>
    </xf>
    <xf numFmtId="44" fontId="0" fillId="8" borderId="0" xfId="1" applyFont="1" applyFill="1" applyBorder="1" applyProtection="1">
      <protection hidden="1"/>
    </xf>
    <xf numFmtId="10" fontId="0" fillId="0" borderId="0" xfId="0" applyNumberFormat="1"/>
    <xf numFmtId="44" fontId="0" fillId="0" borderId="0" xfId="0" quotePrefix="1" applyNumberFormat="1"/>
    <xf numFmtId="44" fontId="1" fillId="0" borderId="0" xfId="0" applyNumberFormat="1" applyFont="1"/>
    <xf numFmtId="44" fontId="12" fillId="0" borderId="0" xfId="0" applyNumberFormat="1" applyFont="1"/>
    <xf numFmtId="0" fontId="0" fillId="8" borderId="0" xfId="0" applyFill="1" applyProtection="1">
      <protection locked="0"/>
    </xf>
    <xf numFmtId="44" fontId="0" fillId="0" borderId="37" xfId="0" applyNumberFormat="1" applyBorder="1"/>
    <xf numFmtId="0" fontId="0" fillId="9" borderId="31" xfId="0" applyFill="1" applyBorder="1"/>
    <xf numFmtId="0" fontId="0" fillId="3" borderId="0" xfId="0" applyFill="1" applyAlignment="1">
      <alignment horizontal="center"/>
    </xf>
    <xf numFmtId="14" fontId="0" fillId="8" borderId="0" xfId="0" applyNumberFormat="1" applyFill="1"/>
    <xf numFmtId="0" fontId="0" fillId="10" borderId="0" xfId="0" applyFill="1"/>
    <xf numFmtId="14" fontId="0" fillId="8" borderId="0" xfId="0" applyNumberFormat="1" applyFill="1" applyProtection="1">
      <protection locked="0"/>
    </xf>
    <xf numFmtId="0" fontId="13" fillId="4" borderId="0" xfId="0" applyFont="1" applyFill="1"/>
    <xf numFmtId="44" fontId="0" fillId="8" borderId="35" xfId="1" applyFont="1" applyFill="1" applyBorder="1" applyProtection="1">
      <protection locked="0"/>
    </xf>
    <xf numFmtId="44" fontId="0" fillId="8" borderId="0" xfId="1" applyFont="1" applyFill="1" applyBorder="1" applyProtection="1">
      <protection locked="0"/>
    </xf>
    <xf numFmtId="44" fontId="0" fillId="8" borderId="34" xfId="0" applyNumberFormat="1" applyFill="1" applyBorder="1" applyProtection="1">
      <protection locked="0"/>
    </xf>
    <xf numFmtId="44" fontId="0" fillId="8" borderId="0" xfId="0" applyNumberFormat="1" applyFill="1" applyProtection="1">
      <protection locked="0"/>
    </xf>
    <xf numFmtId="0" fontId="1" fillId="3" borderId="31" xfId="0" applyFont="1" applyFill="1" applyBorder="1"/>
    <xf numFmtId="0" fontId="1" fillId="3" borderId="32" xfId="0" applyFont="1" applyFill="1" applyBorder="1"/>
    <xf numFmtId="0" fontId="0" fillId="11" borderId="32" xfId="0" applyFill="1" applyBorder="1"/>
    <xf numFmtId="0" fontId="0" fillId="11" borderId="33" xfId="0" applyFill="1" applyBorder="1"/>
    <xf numFmtId="0" fontId="0" fillId="3" borderId="34" xfId="0" applyFill="1" applyBorder="1"/>
    <xf numFmtId="0" fontId="0" fillId="11" borderId="0" xfId="0" applyFill="1"/>
    <xf numFmtId="0" fontId="0" fillId="11" borderId="35" xfId="0" applyFill="1" applyBorder="1"/>
    <xf numFmtId="0" fontId="0" fillId="3" borderId="36" xfId="0" applyFill="1" applyBorder="1"/>
    <xf numFmtId="0" fontId="0" fillId="3" borderId="37" xfId="0" applyFill="1" applyBorder="1"/>
    <xf numFmtId="0" fontId="0" fillId="3" borderId="38" xfId="0" applyFill="1" applyBorder="1"/>
    <xf numFmtId="2" fontId="0" fillId="0" borderId="34" xfId="0" applyNumberFormat="1" applyBorder="1" applyProtection="1">
      <protection locked="0"/>
    </xf>
    <xf numFmtId="164" fontId="0" fillId="12" borderId="0" xfId="0" applyNumberFormat="1" applyFill="1"/>
    <xf numFmtId="164" fontId="0" fillId="4" borderId="0" xfId="0" applyNumberFormat="1" applyFill="1"/>
    <xf numFmtId="0" fontId="0" fillId="4" borderId="0" xfId="0" applyFill="1"/>
    <xf numFmtId="0" fontId="0" fillId="12" borderId="0" xfId="0" applyFill="1"/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6" borderId="0" xfId="0" applyFill="1" applyAlignment="1">
      <alignment horizontal="center"/>
    </xf>
    <xf numFmtId="0" fontId="0" fillId="3" borderId="34" xfId="0" applyFill="1" applyBorder="1" applyAlignment="1">
      <alignment horizontal="center" wrapText="1"/>
    </xf>
    <xf numFmtId="0" fontId="0" fillId="3" borderId="35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0" borderId="31" xfId="0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44" fontId="0" fillId="8" borderId="36" xfId="0" applyNumberFormat="1" applyFill="1" applyBorder="1" applyAlignment="1" applyProtection="1">
      <alignment horizontal="center"/>
      <protection locked="0"/>
    </xf>
    <xf numFmtId="44" fontId="0" fillId="8" borderId="38" xfId="0" applyNumberFormat="1" applyFill="1" applyBorder="1" applyAlignment="1" applyProtection="1">
      <alignment horizontal="center"/>
      <protection locked="0"/>
    </xf>
    <xf numFmtId="44" fontId="0" fillId="8" borderId="36" xfId="0" applyNumberFormat="1" applyFill="1" applyBorder="1" applyAlignment="1" applyProtection="1">
      <alignment horizontal="center"/>
      <protection hidden="1"/>
    </xf>
    <xf numFmtId="44" fontId="0" fillId="8" borderId="38" xfId="0" applyNumberFormat="1" applyFill="1" applyBorder="1" applyAlignment="1" applyProtection="1">
      <alignment horizontal="center"/>
      <protection hidden="1"/>
    </xf>
  </cellXfs>
  <cellStyles count="4">
    <cellStyle name="Euro" xfId="1" xr:uid="{00000000-0005-0000-0000-000000000000}"/>
    <cellStyle name="Prozent" xfId="2" builtinId="5"/>
    <cellStyle name="Standard" xfId="0" builtinId="0"/>
    <cellStyle name="Währung" xfId="3" builtinId="4"/>
  </cellStyles>
  <dxfs count="18">
    <dxf>
      <fill>
        <patternFill>
          <bgColor indexed="1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0070C0"/>
      </font>
    </dxf>
    <dxf>
      <font>
        <color rgb="FFFF0000"/>
      </font>
    </dxf>
    <dxf>
      <fill>
        <patternFill>
          <bgColor indexed="10"/>
        </patternFill>
      </fill>
    </dxf>
    <dxf>
      <font>
        <color rgb="FFFF0000"/>
      </font>
    </dxf>
    <dxf>
      <font>
        <color rgb="FF00B0F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22</xdr:row>
      <xdr:rowOff>57150</xdr:rowOff>
    </xdr:from>
    <xdr:to>
      <xdr:col>12</xdr:col>
      <xdr:colOff>571500</xdr:colOff>
      <xdr:row>22</xdr:row>
      <xdr:rowOff>123825</xdr:rowOff>
    </xdr:to>
    <xdr:sp macro="" textlink="">
      <xdr:nvSpPr>
        <xdr:cNvPr id="3" name="Pfeil nach recht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29575" y="4248150"/>
          <a:ext cx="1000125" cy="666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15</xdr:row>
      <xdr:rowOff>38100</xdr:rowOff>
    </xdr:from>
    <xdr:to>
      <xdr:col>6</xdr:col>
      <xdr:colOff>904875</xdr:colOff>
      <xdr:row>15</xdr:row>
      <xdr:rowOff>152400</xdr:rowOff>
    </xdr:to>
    <xdr:sp macro="" textlink="">
      <xdr:nvSpPr>
        <xdr:cNvPr id="2" name="Pfeil nach link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19625" y="2933700"/>
          <a:ext cx="857250" cy="114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0"/>
  <sheetViews>
    <sheetView tabSelected="1" workbookViewId="0">
      <selection activeCell="A7" sqref="A7"/>
    </sheetView>
  </sheetViews>
  <sheetFormatPr baseColWidth="10" defaultRowHeight="15" x14ac:dyDescent="0.25"/>
  <cols>
    <col min="1" max="1" width="13.5703125" customWidth="1"/>
    <col min="17" max="17" width="18.7109375" customWidth="1"/>
  </cols>
  <sheetData>
    <row r="1" spans="1:17" x14ac:dyDescent="0.25">
      <c r="A1" s="160" t="s">
        <v>184</v>
      </c>
      <c r="B1" s="160"/>
      <c r="C1" s="160"/>
      <c r="D1" s="160"/>
      <c r="E1" s="160"/>
      <c r="F1" s="160"/>
      <c r="G1" s="160"/>
      <c r="H1" s="160"/>
      <c r="I1" s="160"/>
      <c r="J1" s="136"/>
      <c r="K1" s="161" t="s">
        <v>317</v>
      </c>
      <c r="L1" s="161"/>
      <c r="M1" s="161"/>
      <c r="N1" s="161"/>
      <c r="O1" s="161"/>
      <c r="P1" s="161"/>
      <c r="Q1" s="161"/>
    </row>
    <row r="3" spans="1:17" x14ac:dyDescent="0.25">
      <c r="A3" t="s">
        <v>215</v>
      </c>
      <c r="K3" t="s">
        <v>284</v>
      </c>
      <c r="L3" t="s">
        <v>285</v>
      </c>
      <c r="M3" t="s">
        <v>286</v>
      </c>
      <c r="N3" t="s">
        <v>287</v>
      </c>
    </row>
    <row r="4" spans="1:17" x14ac:dyDescent="0.25">
      <c r="A4" t="s">
        <v>216</v>
      </c>
      <c r="N4" t="s">
        <v>288</v>
      </c>
    </row>
    <row r="6" spans="1:17" x14ac:dyDescent="0.25">
      <c r="A6" t="s">
        <v>336</v>
      </c>
      <c r="K6" t="s">
        <v>318</v>
      </c>
    </row>
    <row r="7" spans="1:17" x14ac:dyDescent="0.25">
      <c r="K7" t="s">
        <v>289</v>
      </c>
      <c r="M7" t="s">
        <v>123</v>
      </c>
      <c r="N7" t="s">
        <v>290</v>
      </c>
      <c r="O7" t="s">
        <v>291</v>
      </c>
      <c r="P7" t="s">
        <v>127</v>
      </c>
    </row>
    <row r="8" spans="1:17" x14ac:dyDescent="0.25">
      <c r="M8">
        <v>1</v>
      </c>
      <c r="N8">
        <v>2.2200000000000002</v>
      </c>
      <c r="O8" s="129">
        <v>7.2499999999999995E-2</v>
      </c>
      <c r="P8">
        <f>M8*N8*(1-O8)</f>
        <v>2.05905</v>
      </c>
      <c r="Q8" t="s">
        <v>305</v>
      </c>
    </row>
    <row r="9" spans="1:17" x14ac:dyDescent="0.25">
      <c r="K9" t="s">
        <v>319</v>
      </c>
      <c r="P9" s="115">
        <f>P8</f>
        <v>2.05905</v>
      </c>
    </row>
    <row r="10" spans="1:17" x14ac:dyDescent="0.25">
      <c r="A10" t="s">
        <v>185</v>
      </c>
      <c r="B10" t="s">
        <v>186</v>
      </c>
      <c r="C10" t="s">
        <v>187</v>
      </c>
      <c r="K10" t="s">
        <v>292</v>
      </c>
    </row>
    <row r="11" spans="1:17" x14ac:dyDescent="0.25">
      <c r="B11" s="109" t="s">
        <v>193</v>
      </c>
      <c r="C11" t="s">
        <v>217</v>
      </c>
      <c r="K11" t="s">
        <v>293</v>
      </c>
      <c r="N11">
        <v>1000</v>
      </c>
      <c r="O11" s="103">
        <f>P9</f>
        <v>2.05905</v>
      </c>
      <c r="P11" s="131">
        <f>N11*O11</f>
        <v>2059.0500000000002</v>
      </c>
      <c r="Q11" t="s">
        <v>305</v>
      </c>
    </row>
    <row r="12" spans="1:17" x14ac:dyDescent="0.25">
      <c r="C12" t="s">
        <v>327</v>
      </c>
      <c r="K12" t="s">
        <v>294</v>
      </c>
    </row>
    <row r="13" spans="1:17" x14ac:dyDescent="0.25">
      <c r="C13" t="s">
        <v>189</v>
      </c>
      <c r="K13" t="s">
        <v>295</v>
      </c>
      <c r="M13" s="109" t="s">
        <v>296</v>
      </c>
    </row>
    <row r="14" spans="1:17" x14ac:dyDescent="0.25">
      <c r="L14" t="s">
        <v>297</v>
      </c>
      <c r="O14" s="130">
        <f>ROUND(O11,2)</f>
        <v>2.06</v>
      </c>
      <c r="P14" s="130" t="s">
        <v>298</v>
      </c>
    </row>
    <row r="15" spans="1:17" x14ac:dyDescent="0.25">
      <c r="A15" t="s">
        <v>188</v>
      </c>
      <c r="B15" t="s">
        <v>190</v>
      </c>
      <c r="C15" t="s">
        <v>218</v>
      </c>
      <c r="K15" s="116" t="s">
        <v>320</v>
      </c>
      <c r="L15" s="116"/>
      <c r="M15" s="116"/>
      <c r="N15">
        <v>1000</v>
      </c>
      <c r="P15" s="132">
        <f>N15*O14</f>
        <v>2060</v>
      </c>
      <c r="Q15" t="s">
        <v>305</v>
      </c>
    </row>
    <row r="16" spans="1:17" x14ac:dyDescent="0.25">
      <c r="C16" t="s">
        <v>326</v>
      </c>
      <c r="K16" t="s">
        <v>299</v>
      </c>
    </row>
    <row r="17" spans="1:17" x14ac:dyDescent="0.25">
      <c r="C17" t="s">
        <v>219</v>
      </c>
    </row>
    <row r="18" spans="1:17" x14ac:dyDescent="0.25">
      <c r="K18" t="s">
        <v>300</v>
      </c>
    </row>
    <row r="19" spans="1:17" x14ac:dyDescent="0.25">
      <c r="A19" t="s">
        <v>191</v>
      </c>
      <c r="B19">
        <v>1211</v>
      </c>
      <c r="C19" t="s">
        <v>192</v>
      </c>
      <c r="K19" s="140" t="s">
        <v>301</v>
      </c>
      <c r="L19" s="140"/>
      <c r="M19" s="140"/>
      <c r="N19" s="140"/>
      <c r="O19" s="140"/>
      <c r="P19" s="140"/>
      <c r="Q19" s="140"/>
    </row>
    <row r="20" spans="1:17" x14ac:dyDescent="0.25">
      <c r="C20" t="s">
        <v>204</v>
      </c>
    </row>
    <row r="21" spans="1:17" ht="15.75" thickBot="1" x14ac:dyDescent="0.3">
      <c r="K21" t="s">
        <v>302</v>
      </c>
    </row>
    <row r="22" spans="1:17" x14ac:dyDescent="0.25">
      <c r="A22" t="s">
        <v>194</v>
      </c>
      <c r="B22" s="110">
        <v>43950</v>
      </c>
      <c r="C22" t="s">
        <v>328</v>
      </c>
      <c r="K22" s="145" t="s">
        <v>304</v>
      </c>
      <c r="L22" s="146"/>
      <c r="M22" s="146"/>
      <c r="N22" s="147" t="s">
        <v>338</v>
      </c>
      <c r="O22" s="147"/>
      <c r="P22" s="147"/>
      <c r="Q22" s="148"/>
    </row>
    <row r="23" spans="1:17" x14ac:dyDescent="0.25">
      <c r="C23" t="s">
        <v>220</v>
      </c>
      <c r="K23" s="149"/>
      <c r="L23" s="52"/>
      <c r="M23" s="52"/>
      <c r="N23" s="150" t="s">
        <v>339</v>
      </c>
      <c r="O23" s="150"/>
      <c r="P23" s="150"/>
      <c r="Q23" s="151"/>
    </row>
    <row r="24" spans="1:17" ht="15.75" thickBot="1" x14ac:dyDescent="0.3">
      <c r="A24" t="s">
        <v>202</v>
      </c>
      <c r="C24" t="s">
        <v>329</v>
      </c>
      <c r="K24" s="152"/>
      <c r="L24" s="153"/>
      <c r="M24" s="153" t="s">
        <v>303</v>
      </c>
      <c r="N24" s="153"/>
      <c r="O24" s="153"/>
      <c r="P24" s="153"/>
      <c r="Q24" s="154"/>
    </row>
    <row r="25" spans="1:17" x14ac:dyDescent="0.25">
      <c r="C25" t="s">
        <v>337</v>
      </c>
    </row>
    <row r="26" spans="1:17" x14ac:dyDescent="0.25">
      <c r="C26" t="s">
        <v>203</v>
      </c>
      <c r="K26" s="96"/>
      <c r="L26" s="96"/>
      <c r="M26" s="96"/>
      <c r="N26" s="96"/>
      <c r="O26" s="96"/>
      <c r="P26" s="96"/>
      <c r="Q26" s="96"/>
    </row>
    <row r="27" spans="1:17" x14ac:dyDescent="0.25">
      <c r="K27" s="111" t="s">
        <v>342</v>
      </c>
    </row>
    <row r="28" spans="1:17" ht="15.75" thickBot="1" x14ac:dyDescent="0.3">
      <c r="A28" t="s">
        <v>197</v>
      </c>
      <c r="B28" s="109" t="s">
        <v>198</v>
      </c>
    </row>
    <row r="29" spans="1:17" x14ac:dyDescent="0.25">
      <c r="B29" t="s">
        <v>330</v>
      </c>
      <c r="K29" s="53" t="s">
        <v>141</v>
      </c>
      <c r="L29" s="54"/>
      <c r="M29" s="54"/>
      <c r="N29" s="54"/>
      <c r="O29" s="54"/>
      <c r="P29" s="54"/>
      <c r="Q29" s="55"/>
    </row>
    <row r="30" spans="1:17" x14ac:dyDescent="0.25">
      <c r="K30" s="58"/>
      <c r="Q30" s="57"/>
    </row>
    <row r="31" spans="1:17" x14ac:dyDescent="0.25">
      <c r="A31" t="s">
        <v>195</v>
      </c>
      <c r="B31" t="s">
        <v>196</v>
      </c>
      <c r="C31" s="109" t="s">
        <v>331</v>
      </c>
      <c r="K31" s="58" t="s">
        <v>253</v>
      </c>
      <c r="M31" t="s">
        <v>254</v>
      </c>
      <c r="N31">
        <v>1211</v>
      </c>
      <c r="Q31" s="57"/>
    </row>
    <row r="32" spans="1:17" x14ac:dyDescent="0.25">
      <c r="C32" s="109"/>
      <c r="K32" s="58"/>
      <c r="M32" t="s">
        <v>255</v>
      </c>
      <c r="N32" s="110">
        <v>43878</v>
      </c>
      <c r="Q32" s="57"/>
    </row>
    <row r="33" spans="1:17" x14ac:dyDescent="0.25">
      <c r="A33" t="s">
        <v>199</v>
      </c>
      <c r="B33" t="s">
        <v>200</v>
      </c>
      <c r="K33" s="58"/>
      <c r="Q33" s="57"/>
    </row>
    <row r="34" spans="1:17" x14ac:dyDescent="0.25">
      <c r="B34" t="s">
        <v>201</v>
      </c>
      <c r="K34" s="58" t="s">
        <v>257</v>
      </c>
      <c r="L34" t="s">
        <v>258</v>
      </c>
      <c r="M34" t="s">
        <v>259</v>
      </c>
      <c r="N34" t="s">
        <v>123</v>
      </c>
      <c r="O34" t="s">
        <v>260</v>
      </c>
      <c r="P34" t="s">
        <v>263</v>
      </c>
      <c r="Q34" s="57" t="s">
        <v>127</v>
      </c>
    </row>
    <row r="35" spans="1:17" x14ac:dyDescent="0.25">
      <c r="B35" t="s">
        <v>205</v>
      </c>
      <c r="C35" t="s">
        <v>208</v>
      </c>
      <c r="K35" s="58">
        <v>1</v>
      </c>
      <c r="L35">
        <v>1234</v>
      </c>
      <c r="M35" t="s">
        <v>261</v>
      </c>
      <c r="N35">
        <v>30</v>
      </c>
      <c r="O35" s="117">
        <v>19.100000000000001</v>
      </c>
      <c r="P35" s="48">
        <v>0</v>
      </c>
      <c r="Q35" s="118">
        <f>ROUND(N35*O35*(1-P35),2)</f>
        <v>573</v>
      </c>
    </row>
    <row r="36" spans="1:17" x14ac:dyDescent="0.25">
      <c r="A36" t="s">
        <v>206</v>
      </c>
      <c r="B36" t="s">
        <v>207</v>
      </c>
      <c r="C36" t="s">
        <v>332</v>
      </c>
      <c r="K36" s="58">
        <v>2</v>
      </c>
      <c r="L36">
        <v>5678</v>
      </c>
      <c r="M36" t="s">
        <v>262</v>
      </c>
      <c r="N36">
        <v>17</v>
      </c>
      <c r="O36" s="117">
        <v>80</v>
      </c>
      <c r="P36" s="48">
        <v>0.05</v>
      </c>
      <c r="Q36" s="118">
        <f>ROUND(N36*O36*(1-P36),2)</f>
        <v>1292</v>
      </c>
    </row>
    <row r="37" spans="1:17" x14ac:dyDescent="0.25">
      <c r="B37" t="s">
        <v>209</v>
      </c>
      <c r="C37" t="s">
        <v>210</v>
      </c>
      <c r="K37" s="58"/>
      <c r="Q37" s="57"/>
    </row>
    <row r="38" spans="1:17" x14ac:dyDescent="0.25">
      <c r="A38" s="111" t="s">
        <v>199</v>
      </c>
      <c r="B38" t="s">
        <v>211</v>
      </c>
      <c r="C38" t="s">
        <v>333</v>
      </c>
      <c r="K38" s="58" t="s">
        <v>175</v>
      </c>
      <c r="L38" t="s">
        <v>264</v>
      </c>
      <c r="M38" t="s">
        <v>265</v>
      </c>
      <c r="N38" t="s">
        <v>266</v>
      </c>
      <c r="O38" t="s">
        <v>267</v>
      </c>
      <c r="P38" t="s">
        <v>223</v>
      </c>
      <c r="Q38" s="57" t="s">
        <v>268</v>
      </c>
    </row>
    <row r="39" spans="1:17" x14ac:dyDescent="0.25">
      <c r="A39" s="111" t="s">
        <v>199</v>
      </c>
      <c r="B39" t="s">
        <v>212</v>
      </c>
      <c r="C39" t="s">
        <v>213</v>
      </c>
      <c r="K39" s="119">
        <f>Q35+Q36</f>
        <v>1865</v>
      </c>
      <c r="L39" s="48">
        <v>0</v>
      </c>
      <c r="M39">
        <f>ROUND(K39*(1-L39),2)</f>
        <v>1865</v>
      </c>
      <c r="N39" s="48">
        <v>0</v>
      </c>
      <c r="O39">
        <f>ROUND(M39*(1-N39),2)</f>
        <v>1865</v>
      </c>
      <c r="P39" s="117">
        <v>200</v>
      </c>
      <c r="Q39" s="118">
        <v>0</v>
      </c>
    </row>
    <row r="40" spans="1:17" x14ac:dyDescent="0.25">
      <c r="C40" t="s">
        <v>214</v>
      </c>
      <c r="K40" s="58"/>
      <c r="Q40" s="57"/>
    </row>
    <row r="41" spans="1:17" x14ac:dyDescent="0.25">
      <c r="C41" s="111" t="s">
        <v>221</v>
      </c>
      <c r="D41" s="111"/>
      <c r="E41" s="111"/>
      <c r="F41" s="111"/>
      <c r="G41" s="111"/>
      <c r="H41" s="111"/>
      <c r="I41" s="111"/>
      <c r="J41" s="111"/>
      <c r="K41" s="120" t="s">
        <v>269</v>
      </c>
      <c r="L41" s="121">
        <v>0.19</v>
      </c>
      <c r="N41" t="s">
        <v>270</v>
      </c>
      <c r="Q41" s="57"/>
    </row>
    <row r="42" spans="1:17" x14ac:dyDescent="0.25">
      <c r="C42" t="s">
        <v>222</v>
      </c>
      <c r="K42" s="119">
        <f>O39+P39+Q39</f>
        <v>2065</v>
      </c>
      <c r="L42">
        <f>ROUND(K42*L41,2)</f>
        <v>392.35</v>
      </c>
      <c r="N42" s="103">
        <f>ROUND(K42+L42,2)</f>
        <v>2457.35</v>
      </c>
      <c r="Q42" s="57"/>
    </row>
    <row r="43" spans="1:17" x14ac:dyDescent="0.25">
      <c r="K43" s="58"/>
      <c r="Q43" s="57"/>
    </row>
    <row r="44" spans="1:17" ht="15.75" thickBot="1" x14ac:dyDescent="0.3">
      <c r="A44" t="s">
        <v>223</v>
      </c>
      <c r="C44" t="s">
        <v>224</v>
      </c>
      <c r="K44" s="59" t="s">
        <v>271</v>
      </c>
      <c r="L44" s="122">
        <f>D55</f>
        <v>10</v>
      </c>
      <c r="M44" s="124">
        <f>E55</f>
        <v>0.02</v>
      </c>
      <c r="N44" s="122" t="str">
        <f>F55</f>
        <v>Skonto</v>
      </c>
      <c r="O44" s="122">
        <v>40</v>
      </c>
      <c r="P44" s="122" t="str">
        <f>H55</f>
        <v>netto</v>
      </c>
      <c r="Q44" s="123" t="s">
        <v>283</v>
      </c>
    </row>
    <row r="45" spans="1:17" x14ac:dyDescent="0.25">
      <c r="B45" t="s">
        <v>225</v>
      </c>
      <c r="C45" t="s">
        <v>226</v>
      </c>
    </row>
    <row r="46" spans="1:17" x14ac:dyDescent="0.25">
      <c r="C46" t="s">
        <v>227</v>
      </c>
      <c r="K46" t="s">
        <v>308</v>
      </c>
      <c r="O46" s="106"/>
      <c r="P46" s="35" t="str">
        <f>IF(O46=Prüfer!R33,"OK","Falsch")</f>
        <v>Falsch</v>
      </c>
    </row>
    <row r="47" spans="1:17" x14ac:dyDescent="0.25">
      <c r="C47" t="s">
        <v>228</v>
      </c>
      <c r="K47" t="s">
        <v>309</v>
      </c>
      <c r="O47" s="133"/>
      <c r="P47" s="35" t="str">
        <f>IF(O47=Prüfer!R34,"OK","Falsch")</f>
        <v>Falsch</v>
      </c>
    </row>
    <row r="48" spans="1:17" x14ac:dyDescent="0.25">
      <c r="C48" t="s">
        <v>249</v>
      </c>
    </row>
    <row r="49" spans="1:17" x14ac:dyDescent="0.25">
      <c r="K49" t="s">
        <v>310</v>
      </c>
      <c r="M49" t="s">
        <v>311</v>
      </c>
    </row>
    <row r="50" spans="1:17" x14ac:dyDescent="0.25">
      <c r="A50" t="s">
        <v>273</v>
      </c>
      <c r="B50" s="109" t="s">
        <v>272</v>
      </c>
      <c r="D50" t="s">
        <v>278</v>
      </c>
      <c r="M50" t="s">
        <v>312</v>
      </c>
    </row>
    <row r="51" spans="1:17" x14ac:dyDescent="0.25">
      <c r="A51" t="s">
        <v>274</v>
      </c>
      <c r="D51" t="s">
        <v>275</v>
      </c>
    </row>
    <row r="52" spans="1:17" x14ac:dyDescent="0.25">
      <c r="A52" t="s">
        <v>276</v>
      </c>
      <c r="B52" s="109" t="s">
        <v>277</v>
      </c>
      <c r="D52" t="s">
        <v>279</v>
      </c>
      <c r="K52" t="s">
        <v>324</v>
      </c>
      <c r="O52" s="139"/>
      <c r="P52" s="35" t="str">
        <f>IF(O52=Prüfer!R36,"OK","Falsch")</f>
        <v>Falsch</v>
      </c>
    </row>
    <row r="55" spans="1:17" x14ac:dyDescent="0.25">
      <c r="A55" t="s">
        <v>229</v>
      </c>
      <c r="C55" t="s">
        <v>230</v>
      </c>
      <c r="D55" s="112">
        <v>10</v>
      </c>
      <c r="E55" s="48">
        <v>0.02</v>
      </c>
      <c r="F55" t="s">
        <v>231</v>
      </c>
      <c r="G55" s="112">
        <v>30</v>
      </c>
      <c r="H55" t="s">
        <v>232</v>
      </c>
      <c r="I55" s="1" t="s">
        <v>233</v>
      </c>
      <c r="J55" s="1"/>
    </row>
    <row r="56" spans="1:17" x14ac:dyDescent="0.25">
      <c r="B56" t="s">
        <v>234</v>
      </c>
      <c r="C56" t="s">
        <v>236</v>
      </c>
      <c r="K56" t="s">
        <v>313</v>
      </c>
      <c r="M56" t="s">
        <v>285</v>
      </c>
      <c r="N56" s="138" t="s">
        <v>314</v>
      </c>
      <c r="O56" t="s">
        <v>315</v>
      </c>
    </row>
    <row r="57" spans="1:17" x14ac:dyDescent="0.25">
      <c r="C57" t="s">
        <v>235</v>
      </c>
      <c r="L57" t="s">
        <v>316</v>
      </c>
    </row>
    <row r="58" spans="1:17" x14ac:dyDescent="0.25">
      <c r="B58" t="s">
        <v>237</v>
      </c>
      <c r="C58" t="s">
        <v>238</v>
      </c>
      <c r="D58" s="112"/>
      <c r="E58" t="s">
        <v>239</v>
      </c>
      <c r="H58" t="s">
        <v>240</v>
      </c>
      <c r="I58" s="110">
        <f>B22</f>
        <v>43950</v>
      </c>
      <c r="J58" s="110"/>
    </row>
    <row r="59" spans="1:17" ht="15.75" thickBot="1" x14ac:dyDescent="0.3">
      <c r="B59" s="113" t="s">
        <v>241</v>
      </c>
      <c r="C59" t="s">
        <v>242</v>
      </c>
    </row>
    <row r="60" spans="1:17" x14ac:dyDescent="0.25">
      <c r="C60" t="s">
        <v>243</v>
      </c>
      <c r="L60" s="135" t="s">
        <v>321</v>
      </c>
      <c r="M60" s="54"/>
      <c r="N60" s="54"/>
      <c r="O60" s="54"/>
      <c r="P60" s="54"/>
      <c r="Q60" s="55"/>
    </row>
    <row r="61" spans="1:17" x14ac:dyDescent="0.25">
      <c r="B61" t="s">
        <v>244</v>
      </c>
      <c r="C61" s="110">
        <f>I58</f>
        <v>43950</v>
      </c>
      <c r="D61" s="112">
        <f>D55</f>
        <v>10</v>
      </c>
      <c r="E61" s="110">
        <f>C61+D61</f>
        <v>43960</v>
      </c>
      <c r="F61" t="s">
        <v>245</v>
      </c>
      <c r="H61" t="s">
        <v>325</v>
      </c>
      <c r="L61" s="58"/>
      <c r="M61" t="s">
        <v>179</v>
      </c>
      <c r="Q61" s="57"/>
    </row>
    <row r="62" spans="1:17" x14ac:dyDescent="0.25">
      <c r="C62" s="110">
        <f>C61</f>
        <v>43950</v>
      </c>
      <c r="D62" s="112">
        <f>G55</f>
        <v>30</v>
      </c>
      <c r="E62" s="110">
        <f>C62+D62</f>
        <v>43980</v>
      </c>
      <c r="F62" t="s">
        <v>246</v>
      </c>
      <c r="H62" t="s">
        <v>325</v>
      </c>
      <c r="L62" s="58"/>
      <c r="M62" t="s">
        <v>180</v>
      </c>
      <c r="O62" t="s">
        <v>183</v>
      </c>
      <c r="Q62" s="57"/>
    </row>
    <row r="63" spans="1:17" x14ac:dyDescent="0.25">
      <c r="B63" s="114" t="s">
        <v>256</v>
      </c>
      <c r="C63" s="110">
        <f>C61+30</f>
        <v>43980</v>
      </c>
      <c r="D63" s="112">
        <f>D61</f>
        <v>10</v>
      </c>
      <c r="E63" s="110">
        <f t="shared" ref="E63" si="0">E61+30</f>
        <v>43990</v>
      </c>
      <c r="H63" t="s">
        <v>325</v>
      </c>
      <c r="L63" s="58"/>
      <c r="M63" s="91">
        <f>Prüfer!B16</f>
        <v>16.75</v>
      </c>
      <c r="N63" s="36">
        <f>'KSK1'!D31</f>
        <v>0.19</v>
      </c>
      <c r="O63" s="130">
        <f>ROUND(M63/N63,2)</f>
        <v>88.16</v>
      </c>
      <c r="P63" s="130" t="s">
        <v>322</v>
      </c>
      <c r="Q63" s="57"/>
    </row>
    <row r="64" spans="1:17" x14ac:dyDescent="0.25">
      <c r="C64" s="110">
        <f>C62+30</f>
        <v>43980</v>
      </c>
      <c r="D64" s="112">
        <f>D62</f>
        <v>30</v>
      </c>
      <c r="E64" s="110">
        <f t="shared" ref="E64" si="1">E62+30</f>
        <v>44010</v>
      </c>
      <c r="H64" t="s">
        <v>325</v>
      </c>
      <c r="L64" s="58"/>
      <c r="M64" s="91">
        <f>Prüfer!E16</f>
        <v>104.91</v>
      </c>
      <c r="N64" s="36">
        <v>1.19</v>
      </c>
      <c r="O64" s="130">
        <f>ROUND(M64/N64,2)</f>
        <v>88.16</v>
      </c>
      <c r="P64" s="130" t="s">
        <v>323</v>
      </c>
      <c r="Q64" s="57"/>
    </row>
    <row r="65" spans="1:17" x14ac:dyDescent="0.25">
      <c r="C65" t="s">
        <v>247</v>
      </c>
      <c r="L65" s="58"/>
      <c r="M65" s="103" t="s">
        <v>181</v>
      </c>
      <c r="N65" s="48"/>
      <c r="Q65" s="57"/>
    </row>
    <row r="66" spans="1:17" ht="15.75" thickBot="1" x14ac:dyDescent="0.3">
      <c r="B66" t="s">
        <v>280</v>
      </c>
      <c r="L66" s="59"/>
      <c r="M66" s="134" t="s">
        <v>182</v>
      </c>
      <c r="N66" s="60"/>
      <c r="O66" s="60"/>
      <c r="P66" s="60"/>
      <c r="Q66" s="61"/>
    </row>
    <row r="67" spans="1:17" x14ac:dyDescent="0.25">
      <c r="C67" t="s">
        <v>281</v>
      </c>
    </row>
    <row r="68" spans="1:17" x14ac:dyDescent="0.25">
      <c r="A68" t="s">
        <v>334</v>
      </c>
      <c r="C68" t="s">
        <v>335</v>
      </c>
    </row>
    <row r="69" spans="1:17" x14ac:dyDescent="0.25">
      <c r="A69" t="s">
        <v>248</v>
      </c>
      <c r="C69" t="s">
        <v>250</v>
      </c>
    </row>
    <row r="70" spans="1:17" x14ac:dyDescent="0.25">
      <c r="C70" t="s">
        <v>251</v>
      </c>
      <c r="F70" t="s">
        <v>252</v>
      </c>
    </row>
  </sheetData>
  <sheetProtection password="CC0A" sheet="1" objects="1" scenarios="1"/>
  <mergeCells count="2">
    <mergeCell ref="A1:I1"/>
    <mergeCell ref="K1:Q1"/>
  </mergeCells>
  <conditionalFormatting sqref="P46:P47 P52">
    <cfRule type="containsText" dxfId="17" priority="13" operator="containsText" text="Falsch">
      <formula>NOT(ISERROR(SEARCH("Falsch",P46)))</formula>
    </cfRule>
    <cfRule type="containsText" dxfId="16" priority="14" operator="containsText" text="OK">
      <formula>NOT(ISERROR(SEARCH("OK",P46)))</formula>
    </cfRule>
    <cfRule type="containsText" dxfId="15" priority="15" operator="containsText" text="Beträge falsch">
      <formula>NOT(ISERROR(SEARCH("Beträge falsch",P46)))</formula>
    </cfRule>
    <cfRule type="containsText" dxfId="14" priority="16" operator="containsText" text="Beträge OK">
      <formula>NOT(ISERROR(SEARCH("Beträge OK",P46)))</formula>
    </cfRule>
    <cfRule type="containsText" dxfId="13" priority="17" operator="containsText" text="Betrag OK">
      <formula>NOT(ISERROR(SEARCH("Betrag OK",P46)))</formula>
    </cfRule>
    <cfRule type="containsText" dxfId="12" priority="18" operator="containsText" text="Betrag falsch">
      <formula>NOT(ISERROR(SEARCH("Betrag falsch",P46)))</formula>
    </cfRule>
  </conditionalFormatting>
  <printOptions headings="1"/>
  <pageMargins left="0.70866141732283472" right="0.70866141732283472" top="0.78740157480314965" bottom="0.78740157480314965" header="0.31496062992125984" footer="0.31496062992125984"/>
  <pageSetup paperSize="9" scale="4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9"/>
  <sheetViews>
    <sheetView topLeftCell="A79" workbookViewId="0">
      <selection activeCell="G8" sqref="G8"/>
    </sheetView>
  </sheetViews>
  <sheetFormatPr baseColWidth="10" defaultRowHeight="15" x14ac:dyDescent="0.25"/>
  <cols>
    <col min="7" max="8" width="14.5703125" customWidth="1"/>
  </cols>
  <sheetData>
    <row r="1" spans="1:12" x14ac:dyDescent="0.25">
      <c r="A1" s="163" t="s">
        <v>118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15.75" thickBot="1" x14ac:dyDescent="0.3"/>
    <row r="3" spans="1:12" x14ac:dyDescent="0.25">
      <c r="A3" s="75" t="s">
        <v>140</v>
      </c>
      <c r="B3" s="75"/>
      <c r="C3" s="76"/>
      <c r="D3" s="76"/>
      <c r="E3" s="76"/>
      <c r="F3" s="76"/>
      <c r="G3" s="77"/>
      <c r="H3" s="35"/>
    </row>
    <row r="4" spans="1:12" x14ac:dyDescent="0.25">
      <c r="A4" s="78"/>
      <c r="B4" s="35"/>
      <c r="C4" s="35"/>
      <c r="D4" s="35"/>
      <c r="E4" s="35"/>
      <c r="F4" s="35"/>
      <c r="G4" s="79"/>
      <c r="H4" s="35"/>
    </row>
    <row r="5" spans="1:12" ht="15.75" thickBot="1" x14ac:dyDescent="0.3">
      <c r="A5" s="80" t="s">
        <v>141</v>
      </c>
      <c r="B5" s="81"/>
      <c r="C5" s="35" t="s">
        <v>119</v>
      </c>
      <c r="D5" s="35" t="s">
        <v>120</v>
      </c>
      <c r="E5" s="79">
        <v>960</v>
      </c>
      <c r="F5" s="35"/>
      <c r="G5" s="79"/>
      <c r="H5" s="35"/>
    </row>
    <row r="6" spans="1:12" x14ac:dyDescent="0.25">
      <c r="A6" s="78"/>
      <c r="B6" s="35"/>
      <c r="C6" s="76"/>
      <c r="D6" s="76"/>
      <c r="E6" s="76"/>
      <c r="F6" s="76"/>
      <c r="G6" s="77"/>
      <c r="H6" s="35"/>
    </row>
    <row r="7" spans="1:12" x14ac:dyDescent="0.25">
      <c r="A7" s="82" t="s">
        <v>121</v>
      </c>
      <c r="B7" s="83" t="s">
        <v>122</v>
      </c>
      <c r="C7" s="83" t="s">
        <v>123</v>
      </c>
      <c r="D7" s="83" t="s">
        <v>124</v>
      </c>
      <c r="E7" s="83" t="s">
        <v>125</v>
      </c>
      <c r="F7" s="83" t="s">
        <v>126</v>
      </c>
      <c r="G7" s="84" t="s">
        <v>127</v>
      </c>
      <c r="H7" s="83"/>
    </row>
    <row r="8" spans="1:12" x14ac:dyDescent="0.25">
      <c r="A8" s="78">
        <v>1</v>
      </c>
      <c r="B8" s="35" t="s">
        <v>128</v>
      </c>
      <c r="C8" s="35">
        <v>10</v>
      </c>
      <c r="D8" s="35" t="s">
        <v>138</v>
      </c>
      <c r="E8" s="85">
        <v>3</v>
      </c>
      <c r="F8" s="86">
        <v>0.06</v>
      </c>
      <c r="G8" s="141"/>
      <c r="H8" s="35" t="str">
        <f>IF(G8=Prüfer!G8,"OK","Falsch")</f>
        <v>Falsch</v>
      </c>
    </row>
    <row r="9" spans="1:12" ht="15.75" thickBot="1" x14ac:dyDescent="0.3">
      <c r="A9" s="78">
        <v>2</v>
      </c>
      <c r="B9" s="35" t="s">
        <v>142</v>
      </c>
      <c r="C9" s="35">
        <v>50</v>
      </c>
      <c r="D9" s="35" t="s">
        <v>139</v>
      </c>
      <c r="E9" s="85">
        <v>1.5</v>
      </c>
      <c r="F9" s="86">
        <v>0.1</v>
      </c>
      <c r="G9" s="141"/>
      <c r="H9" s="35" t="str">
        <f>IF(G9=Prüfer!G9,"OK","Falsch")</f>
        <v>Falsch</v>
      </c>
    </row>
    <row r="10" spans="1:12" x14ac:dyDescent="0.25">
      <c r="A10" s="78"/>
      <c r="B10" s="35"/>
      <c r="C10" s="35"/>
      <c r="D10" s="35"/>
      <c r="E10" s="35"/>
      <c r="F10" s="35"/>
      <c r="G10" s="87"/>
      <c r="H10" s="85"/>
      <c r="I10" s="53"/>
      <c r="J10" s="54"/>
      <c r="K10" s="54"/>
      <c r="L10" s="55"/>
    </row>
    <row r="11" spans="1:12" x14ac:dyDescent="0.25">
      <c r="A11" s="78"/>
      <c r="B11" s="35"/>
      <c r="C11" s="35"/>
      <c r="D11" s="35"/>
      <c r="E11" s="35"/>
      <c r="F11" s="35"/>
      <c r="G11" s="79"/>
      <c r="H11" s="35"/>
      <c r="I11" s="56" t="s">
        <v>91</v>
      </c>
      <c r="L11" s="57"/>
    </row>
    <row r="12" spans="1:12" x14ac:dyDescent="0.25">
      <c r="A12" s="82" t="s">
        <v>175</v>
      </c>
      <c r="B12" s="88" t="s">
        <v>129</v>
      </c>
      <c r="C12" s="83" t="s">
        <v>130</v>
      </c>
      <c r="D12" s="83" t="s">
        <v>131</v>
      </c>
      <c r="E12" s="83" t="s">
        <v>132</v>
      </c>
      <c r="F12" s="83" t="s">
        <v>143</v>
      </c>
      <c r="G12" s="84" t="s">
        <v>133</v>
      </c>
      <c r="H12" s="83"/>
      <c r="I12" s="58" t="s">
        <v>92</v>
      </c>
      <c r="L12" s="57"/>
    </row>
    <row r="13" spans="1:12" x14ac:dyDescent="0.25">
      <c r="A13" s="89">
        <f>G8+G9</f>
        <v>0</v>
      </c>
      <c r="B13" s="90">
        <v>0.06</v>
      </c>
      <c r="C13" s="85">
        <f>ROUND(A13*(1-B13),2)</f>
        <v>0</v>
      </c>
      <c r="D13" s="90">
        <v>0.02</v>
      </c>
      <c r="E13" s="144">
        <f>ROUND(C13*(1-D13),2)</f>
        <v>0</v>
      </c>
      <c r="F13" s="91">
        <v>0</v>
      </c>
      <c r="G13" s="87">
        <v>0</v>
      </c>
      <c r="H13" s="35" t="str">
        <f>IF(E13=Prüfer!E13,"OK","Falsch")</f>
        <v>Falsch</v>
      </c>
      <c r="I13" s="58" t="s">
        <v>93</v>
      </c>
      <c r="L13" s="57"/>
    </row>
    <row r="14" spans="1:12" ht="15.75" thickBot="1" x14ac:dyDescent="0.3">
      <c r="A14" s="78"/>
      <c r="B14" s="35"/>
      <c r="C14" s="35"/>
      <c r="D14" s="35"/>
      <c r="E14" s="35"/>
      <c r="F14" s="35"/>
      <c r="G14" s="79"/>
      <c r="H14" s="35"/>
      <c r="I14" s="58" t="s">
        <v>94</v>
      </c>
      <c r="L14" s="57"/>
    </row>
    <row r="15" spans="1:12" x14ac:dyDescent="0.25">
      <c r="A15" s="78" t="s">
        <v>134</v>
      </c>
      <c r="B15" s="92">
        <v>0.19</v>
      </c>
      <c r="C15" s="35"/>
      <c r="D15" s="35"/>
      <c r="E15" s="167" t="s">
        <v>135</v>
      </c>
      <c r="F15" s="168"/>
      <c r="G15" s="79"/>
      <c r="H15" s="35"/>
      <c r="I15" s="58" t="s">
        <v>95</v>
      </c>
      <c r="L15" s="57"/>
    </row>
    <row r="16" spans="1:12" ht="15.75" thickBot="1" x14ac:dyDescent="0.3">
      <c r="A16" s="143">
        <f>ROUND(E13+F13+G13,2)</f>
        <v>0</v>
      </c>
      <c r="B16" s="142">
        <f>ROUND(A16*B15,2)</f>
        <v>0</v>
      </c>
      <c r="C16" s="35"/>
      <c r="D16" s="35"/>
      <c r="E16" s="169">
        <f>ROUND(A16+B16,2)</f>
        <v>0</v>
      </c>
      <c r="F16" s="170"/>
      <c r="G16" s="79"/>
      <c r="H16" s="35" t="str">
        <f>IF(E16=Prüfer!E16,"OK","Falsch")</f>
        <v>Falsch</v>
      </c>
      <c r="I16" s="58" t="s">
        <v>96</v>
      </c>
      <c r="J16" s="62" t="s">
        <v>97</v>
      </c>
      <c r="K16" t="b">
        <v>0</v>
      </c>
      <c r="L16" s="57"/>
    </row>
    <row r="17" spans="1:12" x14ac:dyDescent="0.25">
      <c r="A17" s="78"/>
      <c r="B17" s="35"/>
      <c r="C17" s="35"/>
      <c r="D17" s="35"/>
      <c r="E17" s="35"/>
      <c r="F17" s="35"/>
      <c r="G17" s="79"/>
      <c r="H17" s="35"/>
      <c r="I17" s="58"/>
      <c r="J17" s="62">
        <v>141</v>
      </c>
      <c r="K17">
        <v>301</v>
      </c>
      <c r="L17" s="57"/>
    </row>
    <row r="18" spans="1:12" ht="15.75" thickBot="1" x14ac:dyDescent="0.3">
      <c r="A18" s="93" t="s">
        <v>136</v>
      </c>
      <c r="B18" s="94" t="s">
        <v>137</v>
      </c>
      <c r="C18" s="94"/>
      <c r="D18" s="94"/>
      <c r="E18" s="94"/>
      <c r="F18" s="94"/>
      <c r="G18" s="95"/>
      <c r="H18" s="35"/>
      <c r="I18" s="58"/>
      <c r="J18" s="62">
        <v>301</v>
      </c>
      <c r="K18">
        <v>141</v>
      </c>
      <c r="L18" s="57"/>
    </row>
    <row r="19" spans="1:12" x14ac:dyDescent="0.25">
      <c r="A19" s="35" t="str">
        <f>IF(A16=Prüfer!A16,"OK","Falsch")</f>
        <v>Falsch</v>
      </c>
      <c r="B19" s="35" t="str">
        <f>IF(B16=Prüfer!B16,"OK","Falsch")</f>
        <v>Falsch</v>
      </c>
      <c r="I19" s="58" t="s">
        <v>98</v>
      </c>
      <c r="L19" s="57"/>
    </row>
    <row r="20" spans="1:12" x14ac:dyDescent="0.25">
      <c r="I20" s="164" t="s">
        <v>117</v>
      </c>
      <c r="J20" s="160"/>
      <c r="K20" s="160"/>
      <c r="L20" s="165"/>
    </row>
    <row r="21" spans="1:12" x14ac:dyDescent="0.25">
      <c r="I21" s="166"/>
      <c r="J21" s="160"/>
      <c r="K21" s="160"/>
      <c r="L21" s="165"/>
    </row>
    <row r="22" spans="1:12" ht="15.75" thickBot="1" x14ac:dyDescent="0.3">
      <c r="I22" s="59"/>
      <c r="J22" s="60"/>
      <c r="K22" s="60"/>
      <c r="L22" s="61"/>
    </row>
    <row r="26" spans="1:12" ht="15.75" thickBot="1" x14ac:dyDescent="0.3"/>
    <row r="27" spans="1:12" x14ac:dyDescent="0.25">
      <c r="I27" s="53" t="s">
        <v>102</v>
      </c>
      <c r="J27" s="54"/>
      <c r="K27" s="54"/>
      <c r="L27" s="55"/>
    </row>
    <row r="28" spans="1:12" x14ac:dyDescent="0.25">
      <c r="I28" s="58" t="s">
        <v>103</v>
      </c>
      <c r="L28" s="57"/>
    </row>
    <row r="29" spans="1:12" x14ac:dyDescent="0.25">
      <c r="A29" t="s">
        <v>156</v>
      </c>
      <c r="C29" t="s">
        <v>159</v>
      </c>
      <c r="E29" s="1" t="s">
        <v>165</v>
      </c>
      <c r="F29" s="1"/>
      <c r="G29" s="108">
        <v>34200</v>
      </c>
      <c r="I29" s="58" t="s">
        <v>104</v>
      </c>
      <c r="L29" s="57"/>
    </row>
    <row r="30" spans="1:12" x14ac:dyDescent="0.25">
      <c r="I30" s="58"/>
      <c r="L30" s="57"/>
    </row>
    <row r="31" spans="1:12" x14ac:dyDescent="0.25">
      <c r="A31" s="35" t="s">
        <v>67</v>
      </c>
      <c r="B31" s="35"/>
      <c r="C31" s="35" t="s">
        <v>68</v>
      </c>
      <c r="D31" s="36">
        <v>0.19</v>
      </c>
      <c r="E31" s="35"/>
      <c r="I31" s="58"/>
      <c r="L31" s="57"/>
    </row>
    <row r="32" spans="1:12" x14ac:dyDescent="0.25">
      <c r="F32" s="35"/>
      <c r="I32" s="58"/>
      <c r="L32" s="57"/>
    </row>
    <row r="33" spans="1:12" x14ac:dyDescent="0.25">
      <c r="A33" s="35" t="s">
        <v>69</v>
      </c>
      <c r="B33" s="162" t="s">
        <v>89</v>
      </c>
      <c r="C33" s="162"/>
      <c r="D33" s="162"/>
      <c r="E33" s="162"/>
      <c r="F33" s="35"/>
      <c r="I33" s="58"/>
      <c r="L33" s="57"/>
    </row>
    <row r="34" spans="1:12" x14ac:dyDescent="0.25">
      <c r="A34" s="35" t="s">
        <v>70</v>
      </c>
      <c r="B34" s="35" t="s">
        <v>178</v>
      </c>
      <c r="C34" s="35"/>
      <c r="D34" s="35"/>
      <c r="E34" s="35"/>
      <c r="F34" s="35"/>
      <c r="I34" s="58" t="s">
        <v>105</v>
      </c>
      <c r="L34" s="57"/>
    </row>
    <row r="35" spans="1:12" x14ac:dyDescent="0.25">
      <c r="A35" s="35" t="s">
        <v>77</v>
      </c>
      <c r="B35" s="35"/>
      <c r="C35" s="35"/>
      <c r="D35" s="35"/>
      <c r="E35" s="35"/>
      <c r="F35" s="37"/>
      <c r="I35" s="58" t="s">
        <v>106</v>
      </c>
      <c r="L35" s="57"/>
    </row>
    <row r="36" spans="1:12" ht="15.75" thickBot="1" x14ac:dyDescent="0.3">
      <c r="A36" s="38" t="s">
        <v>71</v>
      </c>
      <c r="B36" s="39" t="s">
        <v>72</v>
      </c>
      <c r="C36" s="39" t="s">
        <v>73</v>
      </c>
      <c r="D36" s="40" t="s">
        <v>74</v>
      </c>
      <c r="E36" s="40" t="s">
        <v>75</v>
      </c>
      <c r="F36" s="47"/>
      <c r="I36" s="59"/>
      <c r="J36" s="60"/>
      <c r="K36" s="60"/>
      <c r="L36" s="61"/>
    </row>
    <row r="37" spans="1:12" ht="15.75" thickBot="1" x14ac:dyDescent="0.3">
      <c r="A37" s="38" t="str">
        <f>A34</f>
        <v>1.</v>
      </c>
      <c r="B37" s="50"/>
      <c r="C37" s="50"/>
      <c r="D37" s="51"/>
      <c r="E37" s="51"/>
      <c r="F37" s="35"/>
    </row>
    <row r="38" spans="1:12" x14ac:dyDescent="0.25">
      <c r="A38" s="38"/>
      <c r="B38" s="50"/>
      <c r="C38" s="50"/>
      <c r="D38" s="51"/>
      <c r="E38" s="51"/>
      <c r="F38" s="35" t="str">
        <f>IF(AND('KSK1'!B37=Prüfer!B37,'KSK1'!B38=Prüfer!B38,'KSK1'!B39=Prüfer!B39,'KSK1'!C37=Prüfer!C37,'KSK1'!C38=Prüfer!C38,'KSK1'!C39=Prüfer!C39),"Konten OK","Konten falsch")</f>
        <v>Konten falsch</v>
      </c>
      <c r="I38" s="53"/>
      <c r="J38" s="54"/>
      <c r="K38" s="54"/>
      <c r="L38" s="55"/>
    </row>
    <row r="39" spans="1:12" x14ac:dyDescent="0.25">
      <c r="A39" s="38"/>
      <c r="B39" s="50"/>
      <c r="C39" s="50"/>
      <c r="D39" s="51"/>
      <c r="E39" s="51"/>
      <c r="F39" s="35" t="str">
        <f>IF(AND(D37=Prüfer!D37,'KSK1'!D38=Prüfer!D38,'KSK1'!D39=Prüfer!D39,'KSK1'!E37=Prüfer!E37,'KSK1'!E38=Prüfer!E38,'KSK1'!E39=Prüfer!E39),"Beträge OK","Beträge falsch")</f>
        <v>Beträge falsch</v>
      </c>
      <c r="I39" s="58" t="s">
        <v>115</v>
      </c>
      <c r="L39" s="57"/>
    </row>
    <row r="40" spans="1:12" x14ac:dyDescent="0.25">
      <c r="A40" s="35"/>
      <c r="B40" s="43" t="str">
        <f>IF(B39&lt;&gt;"",IF(B39&gt;B38,"","Reihenfolge"),"")&amp;IF(B38&lt;&gt;"",IF(B38&gt;B37,"","Reihenfolge"),"")</f>
        <v/>
      </c>
      <c r="C40" s="43" t="str">
        <f>IF(C39&lt;&gt;"",IF(C39&gt;C38,"","Reihenfolge"),"")&amp;IF(C38&lt;&gt;"",IF(C38&gt;C37,"","Reihenfolge"),"")</f>
        <v/>
      </c>
      <c r="D40" s="35"/>
      <c r="E40" s="35"/>
      <c r="F40" s="35"/>
      <c r="I40" s="58" t="s">
        <v>107</v>
      </c>
      <c r="L40" s="57"/>
    </row>
    <row r="41" spans="1:12" x14ac:dyDescent="0.25">
      <c r="A41" s="35" t="s">
        <v>76</v>
      </c>
      <c r="B41" s="35" t="s">
        <v>148</v>
      </c>
      <c r="C41" s="35"/>
      <c r="D41" s="35"/>
      <c r="E41" s="35" t="s">
        <v>149</v>
      </c>
      <c r="F41" s="37">
        <v>2000</v>
      </c>
      <c r="I41" s="58" t="s">
        <v>108</v>
      </c>
      <c r="L41" s="57"/>
    </row>
    <row r="42" spans="1:12" x14ac:dyDescent="0.25">
      <c r="A42" s="35" t="s">
        <v>88</v>
      </c>
      <c r="B42" s="35"/>
      <c r="C42" s="35"/>
      <c r="D42" s="35"/>
      <c r="E42" s="35"/>
      <c r="F42" s="35"/>
      <c r="I42" s="58" t="s">
        <v>109</v>
      </c>
      <c r="L42" s="57"/>
    </row>
    <row r="43" spans="1:12" x14ac:dyDescent="0.25">
      <c r="A43" s="38" t="s">
        <v>71</v>
      </c>
      <c r="B43" s="39" t="s">
        <v>72</v>
      </c>
      <c r="C43" s="39" t="s">
        <v>73</v>
      </c>
      <c r="D43" s="40" t="s">
        <v>74</v>
      </c>
      <c r="E43" s="40" t="s">
        <v>75</v>
      </c>
      <c r="F43" s="47"/>
      <c r="I43" s="58" t="s">
        <v>110</v>
      </c>
      <c r="L43" s="57"/>
    </row>
    <row r="44" spans="1:12" x14ac:dyDescent="0.25">
      <c r="A44" s="38" t="str">
        <f>A41</f>
        <v>2.</v>
      </c>
      <c r="B44" s="50"/>
      <c r="C44" s="50"/>
      <c r="D44" s="51"/>
      <c r="E44" s="51"/>
      <c r="F44" s="47"/>
      <c r="I44" s="58" t="s">
        <v>111</v>
      </c>
      <c r="L44" s="57"/>
    </row>
    <row r="45" spans="1:12" x14ac:dyDescent="0.25">
      <c r="A45" s="38"/>
      <c r="B45" s="50"/>
      <c r="C45" s="50"/>
      <c r="D45" s="51"/>
      <c r="E45" s="51"/>
      <c r="F45" s="35" t="str">
        <f>IF(AND('KSK1'!B44=Prüfer!B44,'KSK1'!B45=Prüfer!B45,'KSK1'!B46=Prüfer!B46,'KSK1'!C44=Prüfer!C44,'KSK1'!C45=Prüfer!C45,'KSK1'!C46=Prüfer!C46),"Konten OK","Konten falsch")</f>
        <v>Konten falsch</v>
      </c>
      <c r="I45" s="58" t="s">
        <v>112</v>
      </c>
      <c r="L45" s="57"/>
    </row>
    <row r="46" spans="1:12" x14ac:dyDescent="0.25">
      <c r="A46" s="38"/>
      <c r="B46" s="50"/>
      <c r="C46" s="50"/>
      <c r="D46" s="51"/>
      <c r="E46" s="51"/>
      <c r="F46" s="35" t="str">
        <f>IF(AND(D44=Prüfer!D44,'KSK1'!D45=Prüfer!D45,'KSK1'!D46=Prüfer!D46,'KSK1'!E44=Prüfer!E44,'KSK1'!E45=Prüfer!E45,'KSK1'!E46=Prüfer!E46),"Beträge OK","Beträge falsch")</f>
        <v>Beträge falsch</v>
      </c>
      <c r="I46" s="58" t="s">
        <v>113</v>
      </c>
      <c r="L46" s="57"/>
    </row>
    <row r="47" spans="1:12" x14ac:dyDescent="0.25">
      <c r="A47" s="35"/>
      <c r="B47" s="43" t="str">
        <f>IF(B46&lt;&gt;"",IF(B46&gt;B45,"","Reihenfolge"),"")&amp;IF(B45&lt;&gt;"",IF(B45&gt;B44,"","Reihenfolge"),"")</f>
        <v/>
      </c>
      <c r="C47" s="43" t="str">
        <f>IF(C46&lt;&gt;"",IF(C46&gt;C45,"","Reihenfolge"),"")&amp;IF(C45&lt;&gt;"",IF(C45&gt;C44,"","Reihenfolge"),"")</f>
        <v/>
      </c>
      <c r="D47" s="35"/>
      <c r="E47" s="35"/>
      <c r="F47" s="35"/>
      <c r="I47" s="58" t="s">
        <v>114</v>
      </c>
      <c r="L47" s="57"/>
    </row>
    <row r="48" spans="1:12" ht="15.75" thickBot="1" x14ac:dyDescent="0.3">
      <c r="A48" s="35" t="s">
        <v>78</v>
      </c>
      <c r="B48" s="35" t="s">
        <v>151</v>
      </c>
      <c r="C48" s="35"/>
      <c r="D48" s="35"/>
      <c r="E48" s="35" t="s">
        <v>152</v>
      </c>
      <c r="F48" s="37">
        <v>7200</v>
      </c>
      <c r="I48" s="59"/>
      <c r="J48" s="60"/>
      <c r="K48" s="60"/>
      <c r="L48" s="61"/>
    </row>
    <row r="49" spans="1:12" x14ac:dyDescent="0.25">
      <c r="A49" s="35" t="s">
        <v>87</v>
      </c>
      <c r="B49" s="35"/>
      <c r="C49" s="36"/>
      <c r="D49" s="35"/>
      <c r="E49" s="35"/>
      <c r="F49" s="37"/>
    </row>
    <row r="50" spans="1:12" x14ac:dyDescent="0.25">
      <c r="A50" s="38" t="s">
        <v>71</v>
      </c>
      <c r="B50" s="39" t="s">
        <v>72</v>
      </c>
      <c r="C50" s="39" t="s">
        <v>73</v>
      </c>
      <c r="D50" s="40" t="s">
        <v>74</v>
      </c>
      <c r="E50" s="40" t="s">
        <v>75</v>
      </c>
      <c r="F50" s="47"/>
    </row>
    <row r="51" spans="1:12" ht="15.75" thickBot="1" x14ac:dyDescent="0.3">
      <c r="A51" s="38" t="str">
        <f>A48</f>
        <v>3.</v>
      </c>
      <c r="B51" s="50"/>
      <c r="C51" s="50"/>
      <c r="D51" s="51"/>
      <c r="E51" s="104"/>
      <c r="F51" s="35"/>
    </row>
    <row r="52" spans="1:12" x14ac:dyDescent="0.25">
      <c r="A52" s="38"/>
      <c r="B52" s="50"/>
      <c r="C52" s="50"/>
      <c r="D52" s="51"/>
      <c r="E52" s="51"/>
      <c r="F52" s="35" t="str">
        <f>IF(AND('KSK1'!B51=Prüfer!B51,'KSK1'!B52=Prüfer!B52,'KSK1'!B53=Prüfer!B53,'KSK1'!C51=Prüfer!C51,'KSK1'!C52=Prüfer!C52,'KSK1'!C53=Prüfer!C53),"Konten OK","Konten falsch")</f>
        <v>Konten falsch</v>
      </c>
      <c r="I52" s="65" t="s">
        <v>116</v>
      </c>
      <c r="J52" s="66"/>
      <c r="K52" s="66"/>
      <c r="L52" s="67"/>
    </row>
    <row r="53" spans="1:12" x14ac:dyDescent="0.25">
      <c r="A53" s="38"/>
      <c r="B53" s="50"/>
      <c r="C53" s="50"/>
      <c r="D53" s="51"/>
      <c r="E53" s="51"/>
      <c r="F53" s="35" t="str">
        <f>IF(AND(D51=Prüfer!D51,'KSK1'!D52=Prüfer!D52,'KSK1'!D53=Prüfer!D53,'KSK1'!E51=Prüfer!E51,'KSK1'!E52=Prüfer!E52,'KSK1'!E53=Prüfer!E53),"Beträge OK","Beträge falsch")</f>
        <v>Beträge falsch</v>
      </c>
      <c r="I53" s="68"/>
      <c r="J53" s="69"/>
      <c r="K53" s="69"/>
      <c r="L53" s="70"/>
    </row>
    <row r="54" spans="1:12" x14ac:dyDescent="0.25">
      <c r="A54" s="35"/>
      <c r="B54" s="43" t="str">
        <f>IF(B53&lt;&gt;"",IF(B53&gt;B52,"","Reihenfolge"),"")&amp;IF(B52&lt;&gt;"",IF(B52&gt;B51,"","Reihenfolge"),"")</f>
        <v/>
      </c>
      <c r="C54" s="43" t="str">
        <f>IF(C53&lt;&gt;"",IF(C53&gt;C52,"","Reihenfolge"),"")&amp;IF(C52&lt;&gt;"",IF(C52&gt;C51,"","Reihenfolge"),"")</f>
        <v/>
      </c>
      <c r="D54" s="35"/>
      <c r="E54" s="35"/>
      <c r="F54" s="35"/>
      <c r="I54" s="68"/>
      <c r="J54" s="69"/>
      <c r="K54" s="69"/>
      <c r="L54" s="70"/>
    </row>
    <row r="55" spans="1:12" x14ac:dyDescent="0.25">
      <c r="A55" s="35" t="s">
        <v>79</v>
      </c>
      <c r="B55" s="35" t="s">
        <v>153</v>
      </c>
      <c r="C55" s="35"/>
      <c r="D55" s="35"/>
      <c r="E55" s="35" t="s">
        <v>157</v>
      </c>
      <c r="F55" s="37">
        <v>48300</v>
      </c>
      <c r="I55" s="68"/>
      <c r="J55" s="69"/>
      <c r="K55" s="69"/>
      <c r="L55" s="70"/>
    </row>
    <row r="56" spans="1:12" x14ac:dyDescent="0.25">
      <c r="A56" s="35" t="s">
        <v>88</v>
      </c>
      <c r="B56" s="45" t="s">
        <v>154</v>
      </c>
      <c r="C56" s="107" t="s">
        <v>155</v>
      </c>
      <c r="D56" s="35"/>
      <c r="E56" s="35"/>
      <c r="F56" s="37"/>
      <c r="I56" s="68"/>
      <c r="J56" s="69"/>
      <c r="K56" s="69"/>
      <c r="L56" s="70"/>
    </row>
    <row r="57" spans="1:12" x14ac:dyDescent="0.25">
      <c r="A57" s="38" t="s">
        <v>71</v>
      </c>
      <c r="B57" s="39" t="s">
        <v>72</v>
      </c>
      <c r="C57" s="39" t="s">
        <v>73</v>
      </c>
      <c r="D57" s="40" t="s">
        <v>74</v>
      </c>
      <c r="E57" s="40" t="s">
        <v>75</v>
      </c>
      <c r="F57" s="47"/>
      <c r="I57" s="68"/>
      <c r="J57" s="69"/>
      <c r="K57" s="69"/>
      <c r="L57" s="70"/>
    </row>
    <row r="58" spans="1:12" x14ac:dyDescent="0.25">
      <c r="A58" s="38" t="s">
        <v>79</v>
      </c>
      <c r="B58" s="50"/>
      <c r="C58" s="50"/>
      <c r="D58" s="51"/>
      <c r="E58" s="51"/>
      <c r="F58" s="35"/>
      <c r="I58" s="68"/>
      <c r="J58" s="69"/>
      <c r="K58" s="69"/>
      <c r="L58" s="70"/>
    </row>
    <row r="59" spans="1:12" x14ac:dyDescent="0.25">
      <c r="A59" s="38"/>
      <c r="B59" s="50"/>
      <c r="C59" s="50"/>
      <c r="D59" s="51"/>
      <c r="E59" s="51"/>
      <c r="F59" s="35" t="str">
        <f>IF(AND('KSK1'!B58=Prüfer!B58,'KSK1'!B59=Prüfer!B59,'KSK1'!B60=Prüfer!B60,'KSK1'!C58=Prüfer!C58,'KSK1'!C59=Prüfer!C59,'KSK1'!C60=Prüfer!C60),"Konten OK","Konten falsch")</f>
        <v>Konten falsch</v>
      </c>
      <c r="I59" s="68"/>
      <c r="J59" s="69"/>
      <c r="K59" s="69"/>
      <c r="L59" s="70"/>
    </row>
    <row r="60" spans="1:12" x14ac:dyDescent="0.25">
      <c r="A60" s="38"/>
      <c r="B60" s="50"/>
      <c r="C60" s="50"/>
      <c r="D60" s="51"/>
      <c r="E60" s="51"/>
      <c r="F60" s="35" t="str">
        <f>IF(AND(D58=Prüfer!D58,'KSK1'!D59=Prüfer!D59,'KSK1'!D60=Prüfer!D60,'KSK1'!E58=Prüfer!E58,'KSK1'!E59=Prüfer!E59,'KSK1'!E60=Prüfer!E60),"Beträge OK","Beträge falsch")</f>
        <v>Beträge falsch</v>
      </c>
      <c r="I60" s="68"/>
      <c r="J60" s="69"/>
      <c r="K60" s="69"/>
      <c r="L60" s="70"/>
    </row>
    <row r="61" spans="1:12" x14ac:dyDescent="0.25">
      <c r="A61" s="35"/>
      <c r="B61" s="43" t="str">
        <f>IF(B60&lt;&gt;"",IF(B60&gt;B59,"","Reihenfolge"),"")&amp;IF(B59&lt;&gt;"",IF(B59&gt;B58,"","Reihenfolge"),"")</f>
        <v/>
      </c>
      <c r="C61" s="43" t="str">
        <f>IF(C60&lt;&gt;"",IF(C60&gt;C59,"","Reihenfolge"),"")&amp;IF(C59&lt;&gt;"",IF(C59&gt;C58,"","Reihenfolge"),"")</f>
        <v/>
      </c>
      <c r="D61" s="35"/>
      <c r="E61" s="35"/>
      <c r="F61" s="35"/>
      <c r="I61" s="68"/>
      <c r="J61" s="69"/>
      <c r="K61" s="69"/>
      <c r="L61" s="70"/>
    </row>
    <row r="62" spans="1:12" x14ac:dyDescent="0.25">
      <c r="A62" s="35" t="s">
        <v>80</v>
      </c>
      <c r="B62" t="s">
        <v>158</v>
      </c>
      <c r="F62" s="35"/>
      <c r="I62" s="68"/>
      <c r="J62" s="69"/>
      <c r="K62" s="69"/>
      <c r="L62" s="70"/>
    </row>
    <row r="63" spans="1:12" x14ac:dyDescent="0.25">
      <c r="A63" s="35" t="s">
        <v>86</v>
      </c>
      <c r="F63" s="37"/>
      <c r="I63" s="68"/>
      <c r="J63" s="69"/>
      <c r="K63" s="69"/>
      <c r="L63" s="70"/>
    </row>
    <row r="64" spans="1:12" x14ac:dyDescent="0.25">
      <c r="A64" s="38" t="s">
        <v>71</v>
      </c>
      <c r="B64" s="39" t="s">
        <v>72</v>
      </c>
      <c r="C64" s="39" t="s">
        <v>73</v>
      </c>
      <c r="D64" s="40" t="s">
        <v>74</v>
      </c>
      <c r="E64" s="40" t="s">
        <v>75</v>
      </c>
      <c r="F64" s="47"/>
      <c r="I64" s="68"/>
      <c r="J64" s="69"/>
      <c r="K64" s="69"/>
      <c r="L64" s="70"/>
    </row>
    <row r="65" spans="1:12" x14ac:dyDescent="0.25">
      <c r="A65" s="38" t="str">
        <f>A62</f>
        <v>5.</v>
      </c>
      <c r="B65" s="50"/>
      <c r="C65" s="50"/>
      <c r="D65" s="51"/>
      <c r="E65" s="51"/>
      <c r="F65" s="35"/>
      <c r="I65" s="68"/>
      <c r="J65" s="69"/>
      <c r="K65" s="69"/>
      <c r="L65" s="70"/>
    </row>
    <row r="66" spans="1:12" x14ac:dyDescent="0.25">
      <c r="A66" s="38"/>
      <c r="B66" s="50"/>
      <c r="C66" s="50"/>
      <c r="D66" s="51"/>
      <c r="E66" s="51"/>
      <c r="F66" s="35" t="str">
        <f>IF(AND('KSK1'!B65=Prüfer!B65,'KSK1'!B66=Prüfer!B66,'KSK1'!B67=Prüfer!B67,'KSK1'!C65=Prüfer!C65,'KSK1'!C66=Prüfer!C66,'KSK1'!C67=Prüfer!C67),"Konten OK","Konten falsch")</f>
        <v>Konten falsch</v>
      </c>
      <c r="I66" s="68"/>
      <c r="J66" s="69"/>
      <c r="K66" s="69"/>
      <c r="L66" s="70"/>
    </row>
    <row r="67" spans="1:12" x14ac:dyDescent="0.25">
      <c r="A67" s="38"/>
      <c r="B67" s="50"/>
      <c r="C67" s="50"/>
      <c r="D67" s="51"/>
      <c r="E67" s="51"/>
      <c r="F67" s="35" t="str">
        <f>IF(AND(D65=Prüfer!D65,'KSK1'!D66=Prüfer!D66,'KSK1'!D67=Prüfer!D67,'KSK1'!E65=Prüfer!E65,'KSK1'!E66=Prüfer!E66,'KSK1'!E67=Prüfer!E67),"Beträge OK","Beträge falsch")</f>
        <v>Beträge falsch</v>
      </c>
      <c r="I67" s="68"/>
      <c r="J67" s="69"/>
      <c r="K67" s="69"/>
      <c r="L67" s="70"/>
    </row>
    <row r="68" spans="1:12" x14ac:dyDescent="0.25">
      <c r="A68" s="35"/>
      <c r="B68" s="43" t="str">
        <f>IF(B67&lt;&gt;"",IF(B67&gt;B66,"","Reihenfolge"),"")&amp;IF(B66&lt;&gt;"",IF(B66&gt;B65,"","Reihenfolge"),"")</f>
        <v/>
      </c>
      <c r="C68" s="43" t="str">
        <f>IF(C67&lt;&gt;"",IF(C67&gt;C66,"","Reihenfolge"),"")&amp;IF(C66&lt;&gt;"",IF(C66&gt;C65,"","Reihenfolge"),"")</f>
        <v/>
      </c>
      <c r="D68" s="35"/>
      <c r="E68" s="35"/>
      <c r="F68" s="35"/>
      <c r="I68" s="68"/>
      <c r="J68" s="69"/>
      <c r="K68" s="69"/>
      <c r="L68" s="70"/>
    </row>
    <row r="69" spans="1:12" x14ac:dyDescent="0.25">
      <c r="A69" s="35" t="s">
        <v>81</v>
      </c>
      <c r="B69" s="35" t="s">
        <v>160</v>
      </c>
      <c r="C69" s="35"/>
      <c r="D69" s="35"/>
      <c r="E69" s="35" t="s">
        <v>161</v>
      </c>
      <c r="F69" s="37">
        <v>1790</v>
      </c>
      <c r="I69" s="68"/>
      <c r="J69" s="69"/>
      <c r="K69" s="69"/>
      <c r="L69" s="70"/>
    </row>
    <row r="70" spans="1:12" x14ac:dyDescent="0.25">
      <c r="A70" s="35" t="s">
        <v>88</v>
      </c>
      <c r="B70" s="35"/>
      <c r="C70" s="35"/>
      <c r="D70" s="35"/>
      <c r="E70" s="35"/>
      <c r="F70" s="37"/>
      <c r="I70" s="68"/>
      <c r="J70" s="69"/>
      <c r="K70" s="69"/>
      <c r="L70" s="70"/>
    </row>
    <row r="71" spans="1:12" x14ac:dyDescent="0.25">
      <c r="A71" s="38" t="s">
        <v>71</v>
      </c>
      <c r="B71" s="39" t="s">
        <v>72</v>
      </c>
      <c r="C71" s="39" t="s">
        <v>73</v>
      </c>
      <c r="D71" s="40" t="s">
        <v>74</v>
      </c>
      <c r="E71" s="40" t="s">
        <v>75</v>
      </c>
      <c r="F71" s="47"/>
      <c r="I71" s="68"/>
      <c r="J71" s="69"/>
      <c r="K71" s="69"/>
      <c r="L71" s="70"/>
    </row>
    <row r="72" spans="1:12" x14ac:dyDescent="0.25">
      <c r="A72" s="38" t="str">
        <f>A69</f>
        <v>6.</v>
      </c>
      <c r="B72" s="50"/>
      <c r="C72" s="50"/>
      <c r="D72" s="105"/>
      <c r="E72" s="51"/>
      <c r="F72" s="35"/>
      <c r="I72" s="68"/>
      <c r="J72" s="69"/>
      <c r="K72" s="69"/>
      <c r="L72" s="70"/>
    </row>
    <row r="73" spans="1:12" x14ac:dyDescent="0.25">
      <c r="A73" s="38"/>
      <c r="B73" s="50"/>
      <c r="C73" s="50"/>
      <c r="D73" s="51"/>
      <c r="E73" s="51"/>
      <c r="F73" s="35" t="str">
        <f>IF(AND('KSK1'!B72=Prüfer!B72,'KSK1'!B73=Prüfer!B73,'KSK1'!B74=Prüfer!B74,'KSK1'!C72=Prüfer!C72,'KSK1'!C73=Prüfer!C73,'KSK1'!C74=Prüfer!C74),"Konten OK","Konten falsch")</f>
        <v>Konten falsch</v>
      </c>
      <c r="I73" s="68"/>
      <c r="J73" s="69"/>
      <c r="K73" s="69"/>
      <c r="L73" s="70"/>
    </row>
    <row r="74" spans="1:12" x14ac:dyDescent="0.25">
      <c r="A74" s="38"/>
      <c r="B74" s="50"/>
      <c r="C74" s="50"/>
      <c r="D74" s="51"/>
      <c r="E74" s="51"/>
      <c r="F74" s="35" t="str">
        <f>IF(AND(D72=Prüfer!D72,'KSK1'!D73=Prüfer!D73,'KSK1'!D74=Prüfer!D74,'KSK1'!E72=Prüfer!E72,'KSK1'!E73=Prüfer!E73,'KSK1'!E74=Prüfer!E74),"Beträge OK","Beträge falsch")</f>
        <v>Beträge falsch</v>
      </c>
      <c r="I74" s="68"/>
      <c r="J74" s="69"/>
      <c r="K74" s="69"/>
      <c r="L74" s="70"/>
    </row>
    <row r="75" spans="1:12" x14ac:dyDescent="0.25">
      <c r="A75" s="35"/>
      <c r="B75" s="43" t="str">
        <f>IF(B74&lt;&gt;"",IF(B74&gt;B73,"","Reihenfolge"),"")&amp;IF(B73&lt;&gt;"",IF(B73&gt;B72,"","Reihenfolge"),"")</f>
        <v/>
      </c>
      <c r="C75" s="43" t="str">
        <f>IF(C74&lt;&gt;"",IF(C74&gt;C73,"","Reihenfolge"),"")&amp;IF(C73&lt;&gt;"",IF(C73&gt;C72,"","Reihenfolge"),"")</f>
        <v/>
      </c>
      <c r="D75" s="47"/>
      <c r="E75" s="47"/>
      <c r="F75" s="35"/>
      <c r="I75" s="68"/>
      <c r="J75" s="69"/>
      <c r="K75" s="69"/>
      <c r="L75" s="70"/>
    </row>
    <row r="76" spans="1:12" x14ac:dyDescent="0.25">
      <c r="A76" s="35" t="s">
        <v>82</v>
      </c>
      <c r="B76" s="35" t="s">
        <v>162</v>
      </c>
      <c r="C76" s="35"/>
      <c r="D76" s="35"/>
      <c r="E76" s="35"/>
      <c r="F76" s="37">
        <v>900</v>
      </c>
      <c r="I76" s="68"/>
      <c r="J76" s="69"/>
      <c r="K76" s="69"/>
      <c r="L76" s="70"/>
    </row>
    <row r="77" spans="1:12" x14ac:dyDescent="0.25">
      <c r="A77" t="s">
        <v>86</v>
      </c>
      <c r="B77" t="s">
        <v>163</v>
      </c>
      <c r="C77" s="48"/>
      <c r="D77" s="35"/>
      <c r="E77" s="35"/>
      <c r="F77" s="37">
        <v>2400</v>
      </c>
      <c r="I77" s="68"/>
      <c r="J77" s="69"/>
      <c r="K77" s="69"/>
      <c r="L77" s="70"/>
    </row>
    <row r="78" spans="1:12" x14ac:dyDescent="0.25">
      <c r="A78" s="38" t="s">
        <v>71</v>
      </c>
      <c r="B78" s="39" t="s">
        <v>72</v>
      </c>
      <c r="C78" s="39" t="s">
        <v>73</v>
      </c>
      <c r="D78" s="40" t="s">
        <v>74</v>
      </c>
      <c r="E78" s="40" t="s">
        <v>75</v>
      </c>
      <c r="F78" s="47"/>
      <c r="I78" s="68"/>
      <c r="J78" s="69"/>
      <c r="K78" s="69"/>
      <c r="L78" s="70"/>
    </row>
    <row r="79" spans="1:12" x14ac:dyDescent="0.25">
      <c r="A79" s="38" t="str">
        <f>A76</f>
        <v>7.</v>
      </c>
      <c r="B79" s="50"/>
      <c r="C79" s="50"/>
      <c r="D79" s="51"/>
      <c r="E79" s="51"/>
      <c r="F79" s="47"/>
      <c r="I79" s="68"/>
      <c r="J79" s="69"/>
      <c r="K79" s="69"/>
      <c r="L79" s="70"/>
    </row>
    <row r="80" spans="1:12" x14ac:dyDescent="0.25">
      <c r="A80" s="38"/>
      <c r="B80" s="50"/>
      <c r="C80" s="50"/>
      <c r="D80" s="51"/>
      <c r="E80" s="51"/>
      <c r="F80" s="35" t="str">
        <f>IF(AND('KSK1'!B79=Prüfer!B79,'KSK1'!B80=Prüfer!B80,'KSK1'!B81=Prüfer!B81,'KSK1'!C79=Prüfer!C79,'KSK1'!C80=Prüfer!C80,'KSK1'!C81=Prüfer!C81),"Konten OK","Konten falsch")</f>
        <v>Konten falsch</v>
      </c>
      <c r="I80" s="68"/>
      <c r="J80" s="69"/>
      <c r="K80" s="69"/>
      <c r="L80" s="70"/>
    </row>
    <row r="81" spans="1:12" x14ac:dyDescent="0.25">
      <c r="A81" s="38"/>
      <c r="B81" s="50"/>
      <c r="C81" s="50"/>
      <c r="D81" s="51"/>
      <c r="E81" s="51"/>
      <c r="F81" s="35" t="str">
        <f>IF(AND(D79=Prüfer!D79,'KSK1'!D80=Prüfer!D80,'KSK1'!D81=Prüfer!D81,'KSK1'!E79=Prüfer!E79,'KSK1'!E80=Prüfer!E80,'KSK1'!E81=Prüfer!E81),"Beträge OK","Beträge falsch")</f>
        <v>Beträge falsch</v>
      </c>
      <c r="I81" s="68"/>
      <c r="J81" s="69"/>
      <c r="K81" s="69"/>
      <c r="L81" s="70"/>
    </row>
    <row r="82" spans="1:12" x14ac:dyDescent="0.25">
      <c r="A82" s="35"/>
      <c r="B82" s="43" t="str">
        <f>IF(B81&lt;&gt;"",IF(B81&gt;B80,"","Reihenfolge"),"")&amp;IF(B80&lt;&gt;"",IF(B80&gt;B79,"","Reihenfolge"),"")</f>
        <v/>
      </c>
      <c r="C82" s="43" t="str">
        <f>IF(C81&lt;&gt;"",IF(C81&gt;C80,"","Reihenfolge"),"")&amp;IF(C80&lt;&gt;"",IF(C80&gt;C79,"","Reihenfolge"),"")</f>
        <v/>
      </c>
      <c r="D82" s="35"/>
      <c r="E82" s="35"/>
      <c r="F82" s="35"/>
      <c r="I82" s="68"/>
      <c r="J82" s="69"/>
      <c r="K82" s="69"/>
      <c r="L82" s="70"/>
    </row>
    <row r="83" spans="1:12" x14ac:dyDescent="0.25">
      <c r="A83" s="35" t="s">
        <v>83</v>
      </c>
      <c r="B83" s="35" t="s">
        <v>164</v>
      </c>
      <c r="C83" s="35"/>
      <c r="D83" s="35"/>
      <c r="E83" s="35"/>
      <c r="F83" s="37">
        <v>28000</v>
      </c>
      <c r="I83" s="68"/>
      <c r="J83" s="69"/>
      <c r="K83" s="69"/>
      <c r="L83" s="70"/>
    </row>
    <row r="84" spans="1:12" x14ac:dyDescent="0.25">
      <c r="A84" s="35" t="s">
        <v>171</v>
      </c>
      <c r="B84" s="35"/>
      <c r="C84" s="35"/>
      <c r="D84" s="35"/>
      <c r="E84" s="35"/>
      <c r="F84" s="37"/>
      <c r="I84" s="68"/>
      <c r="J84" s="69"/>
      <c r="K84" s="69"/>
      <c r="L84" s="70"/>
    </row>
    <row r="85" spans="1:12" x14ac:dyDescent="0.25">
      <c r="A85" s="38" t="s">
        <v>71</v>
      </c>
      <c r="B85" s="39" t="s">
        <v>72</v>
      </c>
      <c r="C85" s="39" t="s">
        <v>73</v>
      </c>
      <c r="D85" s="40" t="s">
        <v>74</v>
      </c>
      <c r="E85" s="40" t="s">
        <v>75</v>
      </c>
      <c r="F85" s="47"/>
      <c r="I85" s="68"/>
      <c r="J85" s="69"/>
      <c r="K85" s="69"/>
      <c r="L85" s="70"/>
    </row>
    <row r="86" spans="1:12" x14ac:dyDescent="0.25">
      <c r="A86" s="38" t="s">
        <v>83</v>
      </c>
      <c r="B86" s="50"/>
      <c r="C86" s="50"/>
      <c r="D86" s="51"/>
      <c r="E86" s="51"/>
      <c r="F86" s="35"/>
      <c r="I86" s="68"/>
      <c r="J86" s="69"/>
      <c r="K86" s="69"/>
      <c r="L86" s="70"/>
    </row>
    <row r="87" spans="1:12" x14ac:dyDescent="0.25">
      <c r="A87" s="38"/>
      <c r="B87" s="50"/>
      <c r="C87" s="50"/>
      <c r="D87" s="51"/>
      <c r="E87" s="51"/>
      <c r="F87" s="35" t="str">
        <f>IF(AND('KSK1'!B86=Prüfer!B86,'KSK1'!B87=Prüfer!B87,'KSK1'!B88=Prüfer!B88,'KSK1'!C86=Prüfer!C86,'KSK1'!C87=Prüfer!C87,'KSK1'!C88=Prüfer!C88),"Konten OK","Konten falsch")</f>
        <v>Konten falsch</v>
      </c>
      <c r="I87" s="68"/>
      <c r="J87" s="69"/>
      <c r="K87" s="69"/>
      <c r="L87" s="70"/>
    </row>
    <row r="88" spans="1:12" x14ac:dyDescent="0.25">
      <c r="A88" s="38"/>
      <c r="B88" s="50"/>
      <c r="C88" s="50"/>
      <c r="D88" s="51"/>
      <c r="E88" s="51"/>
      <c r="F88" s="35" t="str">
        <f>IF(AND(D86=Prüfer!D86,'KSK1'!D87=Prüfer!D87,'KSK1'!D88=Prüfer!D88,'KSK1'!E86=Prüfer!E86,'KSK1'!E87=Prüfer!E87,'KSK1'!E88=Prüfer!E88),"Beträge OK","Beträge falsch")</f>
        <v>Beträge falsch</v>
      </c>
      <c r="I88" s="68"/>
      <c r="J88" s="69"/>
      <c r="K88" s="69"/>
      <c r="L88" s="70"/>
    </row>
    <row r="89" spans="1:12" x14ac:dyDescent="0.25">
      <c r="A89" s="35"/>
      <c r="B89" s="43" t="str">
        <f>IF(B88&lt;&gt;"",IF(B88&gt;B87,"","Reihenfolge"),"")&amp;IF(B87&lt;&gt;"",IF(B87&gt;B86,"","Reihenfolge"),"")</f>
        <v/>
      </c>
      <c r="C89" s="43" t="str">
        <f>IF(C88&lt;&gt;"",IF(C88&gt;C87,"","Reihenfolge"),"")&amp;IF(C87&lt;&gt;"",IF(C87&gt;C86,"","Reihenfolge"),"")</f>
        <v/>
      </c>
      <c r="D89" s="35"/>
      <c r="E89" s="35"/>
      <c r="F89" s="35"/>
      <c r="I89" s="68"/>
      <c r="J89" s="69"/>
      <c r="K89" s="69"/>
      <c r="L89" s="70"/>
    </row>
    <row r="90" spans="1:12" x14ac:dyDescent="0.25">
      <c r="A90" s="35" t="s">
        <v>84</v>
      </c>
      <c r="B90" s="35" t="s">
        <v>166</v>
      </c>
      <c r="C90" s="35"/>
      <c r="D90" s="49"/>
      <c r="E90" s="35"/>
      <c r="F90" s="35"/>
      <c r="I90" s="68"/>
      <c r="J90" s="69"/>
      <c r="K90" s="69"/>
      <c r="L90" s="70"/>
    </row>
    <row r="91" spans="1:12" x14ac:dyDescent="0.25">
      <c r="A91" s="35" t="s">
        <v>171</v>
      </c>
      <c r="B91" s="35"/>
      <c r="C91" s="35"/>
      <c r="D91" s="35" t="s">
        <v>167</v>
      </c>
      <c r="E91" s="106"/>
      <c r="F91" s="35" t="str">
        <f>IF(E91=Prüfer!E91,"OK","Falsch")</f>
        <v>Falsch</v>
      </c>
      <c r="I91" s="68"/>
      <c r="J91" s="69"/>
      <c r="K91" s="69"/>
      <c r="L91" s="70"/>
    </row>
    <row r="92" spans="1:12" x14ac:dyDescent="0.25">
      <c r="A92" s="38" t="s">
        <v>71</v>
      </c>
      <c r="B92" s="39" t="s">
        <v>72</v>
      </c>
      <c r="C92" s="39" t="s">
        <v>73</v>
      </c>
      <c r="D92" s="40" t="s">
        <v>74</v>
      </c>
      <c r="E92" s="40" t="s">
        <v>75</v>
      </c>
      <c r="F92" s="47"/>
      <c r="I92" s="68"/>
      <c r="J92" s="69"/>
      <c r="K92" s="69"/>
      <c r="L92" s="70"/>
    </row>
    <row r="93" spans="1:12" x14ac:dyDescent="0.25">
      <c r="A93" s="38" t="str">
        <f>A90</f>
        <v>9.</v>
      </c>
      <c r="B93" s="50"/>
      <c r="C93" s="50"/>
      <c r="D93" s="51"/>
      <c r="E93" s="51"/>
      <c r="F93" s="35"/>
      <c r="I93" s="68"/>
      <c r="J93" s="69"/>
      <c r="K93" s="69"/>
      <c r="L93" s="70"/>
    </row>
    <row r="94" spans="1:12" x14ac:dyDescent="0.25">
      <c r="A94" s="38"/>
      <c r="B94" s="50"/>
      <c r="C94" s="50"/>
      <c r="D94" s="51"/>
      <c r="E94" s="51"/>
      <c r="F94" s="35" t="str">
        <f>IF(AND('KSK1'!B93=Prüfer!B93,'KSK1'!B94=Prüfer!B94,'KSK1'!B95=Prüfer!B95,'KSK1'!C93=Prüfer!C93,'KSK1'!C94=Prüfer!C94,'KSK1'!C95=Prüfer!C95),"Konten OK","Konten falsch")</f>
        <v>Konten falsch</v>
      </c>
      <c r="I94" s="68"/>
      <c r="J94" s="69"/>
      <c r="K94" s="69"/>
      <c r="L94" s="70"/>
    </row>
    <row r="95" spans="1:12" x14ac:dyDescent="0.25">
      <c r="A95" s="38"/>
      <c r="B95" s="50"/>
      <c r="C95" s="50"/>
      <c r="D95" s="51"/>
      <c r="E95" s="51"/>
      <c r="F95" s="35" t="str">
        <f>IF(AND(D93=Prüfer!D93,'KSK1'!D94=Prüfer!D94,'KSK1'!D95=Prüfer!D95,'KSK1'!E93=Prüfer!E93,'KSK1'!E94=Prüfer!E94,'KSK1'!E95=Prüfer!E95),"Beträge OK","Beträge falsch")</f>
        <v>Beträge falsch</v>
      </c>
      <c r="I95" s="68"/>
      <c r="J95" s="69"/>
      <c r="K95" s="69"/>
      <c r="L95" s="70"/>
    </row>
    <row r="96" spans="1:12" x14ac:dyDescent="0.25">
      <c r="A96" s="35"/>
      <c r="B96" s="43" t="str">
        <f>IF(B95&lt;&gt;"",IF(B95&gt;B94,"","Reihenfolge"),"")&amp;IF(B94&lt;&gt;"",IF(B94&gt;B93,"","Reihenfolge"),"")</f>
        <v/>
      </c>
      <c r="C96" s="43" t="str">
        <f>IF(C95&lt;&gt;"",IF(C95&gt;C94,"","Reihenfolge"),"")&amp;IF(C94&lt;&gt;"",IF(C94&gt;C93,"","Reihenfolge"),"")</f>
        <v/>
      </c>
      <c r="D96" s="35"/>
      <c r="E96" s="35"/>
      <c r="F96" s="35"/>
      <c r="I96" s="68"/>
      <c r="J96" s="69"/>
      <c r="K96" s="69"/>
      <c r="L96" s="70"/>
    </row>
    <row r="97" spans="1:12" x14ac:dyDescent="0.25">
      <c r="A97" s="35" t="s">
        <v>85</v>
      </c>
      <c r="B97" s="35" t="s">
        <v>173</v>
      </c>
      <c r="C97" s="35"/>
      <c r="D97" s="49"/>
      <c r="E97" s="35"/>
      <c r="F97" s="35"/>
      <c r="I97" s="68"/>
      <c r="J97" s="69"/>
      <c r="K97" s="69"/>
      <c r="L97" s="70"/>
    </row>
    <row r="98" spans="1:12" x14ac:dyDescent="0.25">
      <c r="A98" s="35" t="s">
        <v>171</v>
      </c>
      <c r="B98" s="35"/>
      <c r="C98" s="35"/>
      <c r="D98" s="49" t="s">
        <v>167</v>
      </c>
      <c r="E98" s="106"/>
      <c r="F98" s="35" t="str">
        <f>IF(E98=Prüfer!E98,"OK","Falsch")</f>
        <v>Falsch</v>
      </c>
      <c r="I98" s="68"/>
      <c r="J98" s="69"/>
      <c r="K98" s="69"/>
      <c r="L98" s="70"/>
    </row>
    <row r="99" spans="1:12" x14ac:dyDescent="0.25">
      <c r="A99" s="38" t="s">
        <v>71</v>
      </c>
      <c r="B99" s="39" t="s">
        <v>72</v>
      </c>
      <c r="C99" s="39" t="s">
        <v>73</v>
      </c>
      <c r="D99" s="40" t="s">
        <v>74</v>
      </c>
      <c r="E99" s="40" t="s">
        <v>75</v>
      </c>
      <c r="F99" s="47"/>
      <c r="I99" s="68"/>
      <c r="J99" s="69"/>
      <c r="K99" s="69"/>
      <c r="L99" s="70"/>
    </row>
    <row r="100" spans="1:12" x14ac:dyDescent="0.25">
      <c r="A100" s="38" t="str">
        <f>A97</f>
        <v>10.</v>
      </c>
      <c r="B100" s="50"/>
      <c r="C100" s="50"/>
      <c r="D100" s="51"/>
      <c r="E100" s="51"/>
      <c r="F100" s="35"/>
      <c r="I100" s="68"/>
      <c r="J100" s="69"/>
      <c r="K100" s="69"/>
      <c r="L100" s="70"/>
    </row>
    <row r="101" spans="1:12" x14ac:dyDescent="0.25">
      <c r="A101" s="38"/>
      <c r="B101" s="50"/>
      <c r="C101" s="50"/>
      <c r="D101" s="51"/>
      <c r="E101" s="51"/>
      <c r="F101" s="35" t="str">
        <f>IF(AND('KSK1'!B100=Prüfer!B100,'KSK1'!B101=Prüfer!B101,'KSK1'!B102=Prüfer!B102,'KSK1'!C100=Prüfer!C100,'KSK1'!C101=Prüfer!C101,'KSK1'!C102=Prüfer!C102),"Konten OK","Konten falsch")</f>
        <v>Konten falsch</v>
      </c>
      <c r="G101" s="47"/>
      <c r="H101" s="47"/>
      <c r="I101" s="71"/>
      <c r="J101" s="69"/>
      <c r="K101" s="69"/>
      <c r="L101" s="70"/>
    </row>
    <row r="102" spans="1:12" x14ac:dyDescent="0.25">
      <c r="A102" s="38"/>
      <c r="B102" s="50"/>
      <c r="C102" s="50"/>
      <c r="D102" s="51"/>
      <c r="E102" s="51"/>
      <c r="F102" s="35" t="str">
        <f>IF(AND(D100=Prüfer!D100,'KSK1'!D101=Prüfer!D101,'KSK1'!D102=Prüfer!D102,'KSK1'!E100=Prüfer!E100,'KSK1'!E101=Prüfer!E101,'KSK1'!E102=Prüfer!E102),"Beträge OK","Beträge falsch")</f>
        <v>Beträge falsch</v>
      </c>
      <c r="I102" s="68"/>
      <c r="J102" s="69"/>
      <c r="K102" s="69"/>
      <c r="L102" s="70"/>
    </row>
    <row r="103" spans="1:12" x14ac:dyDescent="0.25">
      <c r="A103" s="35"/>
      <c r="B103" s="43" t="str">
        <f>IF(B102&lt;&gt;"",IF(B102&gt;B101,"","Reihenfolge"),"")&amp;IF(B101&lt;&gt;"",IF(B101&gt;B100,"","Reihenfolge"),"")</f>
        <v/>
      </c>
      <c r="C103" s="43" t="str">
        <f>IF(C102&lt;&gt;"",IF(C102&gt;C101,"","Reihenfolge"),"")&amp;IF(C101&lt;&gt;"",IF(C101&gt;C100,"","Reihenfolge"),"")</f>
        <v/>
      </c>
      <c r="D103" s="35"/>
      <c r="E103" s="35"/>
      <c r="F103" s="35"/>
      <c r="I103" s="155"/>
      <c r="J103" s="69"/>
      <c r="K103" s="69"/>
      <c r="L103" s="70"/>
    </row>
    <row r="104" spans="1:12" x14ac:dyDescent="0.25">
      <c r="A104" s="35" t="s">
        <v>168</v>
      </c>
      <c r="B104" s="35" t="s">
        <v>169</v>
      </c>
      <c r="C104" s="35"/>
      <c r="D104" s="49"/>
      <c r="E104" s="35"/>
      <c r="I104" s="68"/>
      <c r="J104" s="69"/>
      <c r="K104" s="69"/>
      <c r="L104" s="70"/>
    </row>
    <row r="105" spans="1:12" x14ac:dyDescent="0.25">
      <c r="A105" s="35" t="s">
        <v>172</v>
      </c>
      <c r="B105" s="35" t="s">
        <v>170</v>
      </c>
      <c r="C105" s="99">
        <v>6</v>
      </c>
      <c r="D105" s="49"/>
      <c r="I105" s="68"/>
      <c r="J105" s="69"/>
      <c r="K105" s="69"/>
      <c r="L105" s="70"/>
    </row>
    <row r="106" spans="1:12" x14ac:dyDescent="0.25">
      <c r="A106" s="38" t="s">
        <v>71</v>
      </c>
      <c r="B106" s="39" t="s">
        <v>72</v>
      </c>
      <c r="C106" s="39" t="s">
        <v>73</v>
      </c>
      <c r="D106" s="40" t="s">
        <v>74</v>
      </c>
      <c r="E106" s="40" t="s">
        <v>75</v>
      </c>
      <c r="I106" s="68"/>
      <c r="J106" s="69"/>
      <c r="K106" s="69"/>
      <c r="L106" s="70"/>
    </row>
    <row r="107" spans="1:12" ht="15.75" thickBot="1" x14ac:dyDescent="0.3">
      <c r="A107" s="38" t="str">
        <f>A104</f>
        <v>11.</v>
      </c>
      <c r="B107" s="50"/>
      <c r="C107" s="50"/>
      <c r="D107" s="51"/>
      <c r="E107" s="51"/>
      <c r="I107" s="72"/>
      <c r="J107" s="73"/>
      <c r="K107" s="73"/>
      <c r="L107" s="74"/>
    </row>
    <row r="108" spans="1:12" x14ac:dyDescent="0.25">
      <c r="A108" s="38"/>
      <c r="B108" s="50"/>
      <c r="C108" s="50"/>
      <c r="D108" s="51"/>
      <c r="E108" s="51"/>
      <c r="F108" s="35" t="str">
        <f>IF(AND('KSK1'!B107=Prüfer!B107,'KSK1'!B108=Prüfer!B108,'KSK1'!B109=Prüfer!B109,'KSK1'!C107=Prüfer!C107,'KSK1'!C108=Prüfer!C108,'KSK1'!C109=Prüfer!C109),"Konten OK","Konten falsch")</f>
        <v>Konten falsch</v>
      </c>
    </row>
    <row r="109" spans="1:12" x14ac:dyDescent="0.25">
      <c r="A109" s="38"/>
      <c r="B109" s="50"/>
      <c r="C109" s="50"/>
      <c r="D109" s="51"/>
      <c r="E109" s="51"/>
      <c r="F109" s="35" t="str">
        <f>IF(AND(D107=Prüfer!D107,'KSK1'!D108=Prüfer!D108,'KSK1'!D109=Prüfer!D109,'KSK1'!E107=Prüfer!E107,'KSK1'!E108=Prüfer!E108,'KSK1'!E109=Prüfer!E109),"Beträge OK","Beträge falsch")</f>
        <v>Beträge falsch</v>
      </c>
    </row>
  </sheetData>
  <sheetProtection password="CC0A" sheet="1" objects="1" scenarios="1"/>
  <mergeCells count="5">
    <mergeCell ref="B33:E33"/>
    <mergeCell ref="A1:L1"/>
    <mergeCell ref="I20:L21"/>
    <mergeCell ref="E15:F15"/>
    <mergeCell ref="E16:F16"/>
  </mergeCells>
  <conditionalFormatting sqref="B40:C40 B47:C47 B54:C54 B61:C61 B68:C68 B75:C75 B82:C82 B89:C89 B96:C96 B103:C103">
    <cfRule type="cellIs" dxfId="11" priority="112" stopIfTrue="1" operator="equal">
      <formula>"Reihenfolge"</formula>
    </cfRule>
  </conditionalFormatting>
  <conditionalFormatting sqref="F38 F45 F52 F59 F66 F73 F80 F87 F94 F101 F108">
    <cfRule type="containsText" dxfId="10" priority="67" operator="containsText" text="Konten falsch">
      <formula>NOT(ISERROR(SEARCH("Konten falsch",F38)))</formula>
    </cfRule>
    <cfRule type="containsText" dxfId="9" priority="68" operator="containsText" text="Konten OK">
      <formula>NOT(ISERROR(SEARCH("Konten OK",F38)))</formula>
    </cfRule>
    <cfRule type="containsText" dxfId="8" priority="110" operator="containsText" text="Konto OK">
      <formula>NOT(ISERROR(SEARCH("Konto OK",F38)))</formula>
    </cfRule>
    <cfRule type="containsText" dxfId="7" priority="111" operator="containsText" text="Konto falsch">
      <formula>NOT(ISERROR(SEARCH("Konto falsch",F38)))</formula>
    </cfRule>
  </conditionalFormatting>
  <conditionalFormatting sqref="F39 F46 F53 F60 F67 F74 F81 F88 F95 F98 F102 F109">
    <cfRule type="containsText" dxfId="6" priority="66" operator="containsText" text="Beträge OK">
      <formula>NOT(ISERROR(SEARCH("Beträge OK",F39)))</formula>
    </cfRule>
    <cfRule type="containsText" dxfId="5" priority="106" operator="containsText" text="Betrag OK">
      <formula>NOT(ISERROR(SEARCH("Betrag OK",F39)))</formula>
    </cfRule>
    <cfRule type="containsText" dxfId="4" priority="107" operator="containsText" text="Betrag falsch">
      <formula>NOT(ISERROR(SEARCH("Betrag falsch",F39)))</formula>
    </cfRule>
  </conditionalFormatting>
  <conditionalFormatting sqref="F98 F39 F46 F53 F60 F67 F74 F81 F88 F95 F102 F109">
    <cfRule type="containsText" dxfId="3" priority="65" operator="containsText" text="Beträge falsch">
      <formula>NOT(ISERROR(SEARCH("Beträge falsch",F39)))</formula>
    </cfRule>
  </conditionalFormatting>
  <conditionalFormatting sqref="H8:H9 H13 H16 A19:B19 F91 F98">
    <cfRule type="containsText" dxfId="2" priority="11" operator="containsText" text="Falsch">
      <formula>NOT(ISERROR(SEARCH("Falsch",A8)))</formula>
    </cfRule>
    <cfRule type="containsText" dxfId="1" priority="12" operator="containsText" text="OK">
      <formula>NOT(ISERROR(SEARCH("OK",A8)))</formula>
    </cfRule>
  </conditionalFormatting>
  <printOptions headings="1"/>
  <pageMargins left="0.70866141732283472" right="0.70866141732283472" top="0.78740157480314965" bottom="0.78740157480314965" header="0.31496062992125984" footer="0.31496062992125984"/>
  <pageSetup paperSize="9" scale="57" fitToHeight="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5"/>
  <sheetViews>
    <sheetView workbookViewId="0">
      <selection activeCell="D28" sqref="D28"/>
    </sheetView>
  </sheetViews>
  <sheetFormatPr baseColWidth="10" defaultRowHeight="15" x14ac:dyDescent="0.25"/>
  <cols>
    <col min="2" max="2" width="17" customWidth="1"/>
    <col min="4" max="4" width="18.140625" customWidth="1"/>
    <col min="6" max="6" width="14.7109375" customWidth="1"/>
    <col min="8" max="8" width="19.42578125" customWidth="1"/>
    <col min="258" max="258" width="17" customWidth="1"/>
    <col min="260" max="260" width="18.140625" customWidth="1"/>
    <col min="262" max="262" width="14.7109375" customWidth="1"/>
    <col min="264" max="264" width="19.42578125" customWidth="1"/>
    <col min="514" max="514" width="17" customWidth="1"/>
    <col min="516" max="516" width="18.140625" customWidth="1"/>
    <col min="518" max="518" width="14.7109375" customWidth="1"/>
    <col min="520" max="520" width="19.42578125" customWidth="1"/>
    <col min="770" max="770" width="17" customWidth="1"/>
    <col min="772" max="772" width="18.140625" customWidth="1"/>
    <col min="774" max="774" width="14.7109375" customWidth="1"/>
    <col min="776" max="776" width="19.42578125" customWidth="1"/>
    <col min="1026" max="1026" width="17" customWidth="1"/>
    <col min="1028" max="1028" width="18.140625" customWidth="1"/>
    <col min="1030" max="1030" width="14.7109375" customWidth="1"/>
    <col min="1032" max="1032" width="19.42578125" customWidth="1"/>
    <col min="1282" max="1282" width="17" customWidth="1"/>
    <col min="1284" max="1284" width="18.140625" customWidth="1"/>
    <col min="1286" max="1286" width="14.7109375" customWidth="1"/>
    <col min="1288" max="1288" width="19.42578125" customWidth="1"/>
    <col min="1538" max="1538" width="17" customWidth="1"/>
    <col min="1540" max="1540" width="18.140625" customWidth="1"/>
    <col min="1542" max="1542" width="14.7109375" customWidth="1"/>
    <col min="1544" max="1544" width="19.42578125" customWidth="1"/>
    <col min="1794" max="1794" width="17" customWidth="1"/>
    <col min="1796" max="1796" width="18.140625" customWidth="1"/>
    <col min="1798" max="1798" width="14.7109375" customWidth="1"/>
    <col min="1800" max="1800" width="19.42578125" customWidth="1"/>
    <col min="2050" max="2050" width="17" customWidth="1"/>
    <col min="2052" max="2052" width="18.140625" customWidth="1"/>
    <col min="2054" max="2054" width="14.7109375" customWidth="1"/>
    <col min="2056" max="2056" width="19.42578125" customWidth="1"/>
    <col min="2306" max="2306" width="17" customWidth="1"/>
    <col min="2308" max="2308" width="18.140625" customWidth="1"/>
    <col min="2310" max="2310" width="14.7109375" customWidth="1"/>
    <col min="2312" max="2312" width="19.42578125" customWidth="1"/>
    <col min="2562" max="2562" width="17" customWidth="1"/>
    <col min="2564" max="2564" width="18.140625" customWidth="1"/>
    <col min="2566" max="2566" width="14.7109375" customWidth="1"/>
    <col min="2568" max="2568" width="19.42578125" customWidth="1"/>
    <col min="2818" max="2818" width="17" customWidth="1"/>
    <col min="2820" max="2820" width="18.140625" customWidth="1"/>
    <col min="2822" max="2822" width="14.7109375" customWidth="1"/>
    <col min="2824" max="2824" width="19.42578125" customWidth="1"/>
    <col min="3074" max="3074" width="17" customWidth="1"/>
    <col min="3076" max="3076" width="18.140625" customWidth="1"/>
    <col min="3078" max="3078" width="14.7109375" customWidth="1"/>
    <col min="3080" max="3080" width="19.42578125" customWidth="1"/>
    <col min="3330" max="3330" width="17" customWidth="1"/>
    <col min="3332" max="3332" width="18.140625" customWidth="1"/>
    <col min="3334" max="3334" width="14.7109375" customWidth="1"/>
    <col min="3336" max="3336" width="19.42578125" customWidth="1"/>
    <col min="3586" max="3586" width="17" customWidth="1"/>
    <col min="3588" max="3588" width="18.140625" customWidth="1"/>
    <col min="3590" max="3590" width="14.7109375" customWidth="1"/>
    <col min="3592" max="3592" width="19.42578125" customWidth="1"/>
    <col min="3842" max="3842" width="17" customWidth="1"/>
    <col min="3844" max="3844" width="18.140625" customWidth="1"/>
    <col min="3846" max="3846" width="14.7109375" customWidth="1"/>
    <col min="3848" max="3848" width="19.42578125" customWidth="1"/>
    <col min="4098" max="4098" width="17" customWidth="1"/>
    <col min="4100" max="4100" width="18.140625" customWidth="1"/>
    <col min="4102" max="4102" width="14.7109375" customWidth="1"/>
    <col min="4104" max="4104" width="19.42578125" customWidth="1"/>
    <col min="4354" max="4354" width="17" customWidth="1"/>
    <col min="4356" max="4356" width="18.140625" customWidth="1"/>
    <col min="4358" max="4358" width="14.7109375" customWidth="1"/>
    <col min="4360" max="4360" width="19.42578125" customWidth="1"/>
    <col min="4610" max="4610" width="17" customWidth="1"/>
    <col min="4612" max="4612" width="18.140625" customWidth="1"/>
    <col min="4614" max="4614" width="14.7109375" customWidth="1"/>
    <col min="4616" max="4616" width="19.42578125" customWidth="1"/>
    <col min="4866" max="4866" width="17" customWidth="1"/>
    <col min="4868" max="4868" width="18.140625" customWidth="1"/>
    <col min="4870" max="4870" width="14.7109375" customWidth="1"/>
    <col min="4872" max="4872" width="19.42578125" customWidth="1"/>
    <col min="5122" max="5122" width="17" customWidth="1"/>
    <col min="5124" max="5124" width="18.140625" customWidth="1"/>
    <col min="5126" max="5126" width="14.7109375" customWidth="1"/>
    <col min="5128" max="5128" width="19.42578125" customWidth="1"/>
    <col min="5378" max="5378" width="17" customWidth="1"/>
    <col min="5380" max="5380" width="18.140625" customWidth="1"/>
    <col min="5382" max="5382" width="14.7109375" customWidth="1"/>
    <col min="5384" max="5384" width="19.42578125" customWidth="1"/>
    <col min="5634" max="5634" width="17" customWidth="1"/>
    <col min="5636" max="5636" width="18.140625" customWidth="1"/>
    <col min="5638" max="5638" width="14.7109375" customWidth="1"/>
    <col min="5640" max="5640" width="19.42578125" customWidth="1"/>
    <col min="5890" max="5890" width="17" customWidth="1"/>
    <col min="5892" max="5892" width="18.140625" customWidth="1"/>
    <col min="5894" max="5894" width="14.7109375" customWidth="1"/>
    <col min="5896" max="5896" width="19.42578125" customWidth="1"/>
    <col min="6146" max="6146" width="17" customWidth="1"/>
    <col min="6148" max="6148" width="18.140625" customWidth="1"/>
    <col min="6150" max="6150" width="14.7109375" customWidth="1"/>
    <col min="6152" max="6152" width="19.42578125" customWidth="1"/>
    <col min="6402" max="6402" width="17" customWidth="1"/>
    <col min="6404" max="6404" width="18.140625" customWidth="1"/>
    <col min="6406" max="6406" width="14.7109375" customWidth="1"/>
    <col min="6408" max="6408" width="19.42578125" customWidth="1"/>
    <col min="6658" max="6658" width="17" customWidth="1"/>
    <col min="6660" max="6660" width="18.140625" customWidth="1"/>
    <col min="6662" max="6662" width="14.7109375" customWidth="1"/>
    <col min="6664" max="6664" width="19.42578125" customWidth="1"/>
    <col min="6914" max="6914" width="17" customWidth="1"/>
    <col min="6916" max="6916" width="18.140625" customWidth="1"/>
    <col min="6918" max="6918" width="14.7109375" customWidth="1"/>
    <col min="6920" max="6920" width="19.42578125" customWidth="1"/>
    <col min="7170" max="7170" width="17" customWidth="1"/>
    <col min="7172" max="7172" width="18.140625" customWidth="1"/>
    <col min="7174" max="7174" width="14.7109375" customWidth="1"/>
    <col min="7176" max="7176" width="19.42578125" customWidth="1"/>
    <col min="7426" max="7426" width="17" customWidth="1"/>
    <col min="7428" max="7428" width="18.140625" customWidth="1"/>
    <col min="7430" max="7430" width="14.7109375" customWidth="1"/>
    <col min="7432" max="7432" width="19.42578125" customWidth="1"/>
    <col min="7682" max="7682" width="17" customWidth="1"/>
    <col min="7684" max="7684" width="18.140625" customWidth="1"/>
    <col min="7686" max="7686" width="14.7109375" customWidth="1"/>
    <col min="7688" max="7688" width="19.42578125" customWidth="1"/>
    <col min="7938" max="7938" width="17" customWidth="1"/>
    <col min="7940" max="7940" width="18.140625" customWidth="1"/>
    <col min="7942" max="7942" width="14.7109375" customWidth="1"/>
    <col min="7944" max="7944" width="19.42578125" customWidth="1"/>
    <col min="8194" max="8194" width="17" customWidth="1"/>
    <col min="8196" max="8196" width="18.140625" customWidth="1"/>
    <col min="8198" max="8198" width="14.7109375" customWidth="1"/>
    <col min="8200" max="8200" width="19.42578125" customWidth="1"/>
    <col min="8450" max="8450" width="17" customWidth="1"/>
    <col min="8452" max="8452" width="18.140625" customWidth="1"/>
    <col min="8454" max="8454" width="14.7109375" customWidth="1"/>
    <col min="8456" max="8456" width="19.42578125" customWidth="1"/>
    <col min="8706" max="8706" width="17" customWidth="1"/>
    <col min="8708" max="8708" width="18.140625" customWidth="1"/>
    <col min="8710" max="8710" width="14.7109375" customWidth="1"/>
    <col min="8712" max="8712" width="19.42578125" customWidth="1"/>
    <col min="8962" max="8962" width="17" customWidth="1"/>
    <col min="8964" max="8964" width="18.140625" customWidth="1"/>
    <col min="8966" max="8966" width="14.7109375" customWidth="1"/>
    <col min="8968" max="8968" width="19.42578125" customWidth="1"/>
    <col min="9218" max="9218" width="17" customWidth="1"/>
    <col min="9220" max="9220" width="18.140625" customWidth="1"/>
    <col min="9222" max="9222" width="14.7109375" customWidth="1"/>
    <col min="9224" max="9224" width="19.42578125" customWidth="1"/>
    <col min="9474" max="9474" width="17" customWidth="1"/>
    <col min="9476" max="9476" width="18.140625" customWidth="1"/>
    <col min="9478" max="9478" width="14.7109375" customWidth="1"/>
    <col min="9480" max="9480" width="19.42578125" customWidth="1"/>
    <col min="9730" max="9730" width="17" customWidth="1"/>
    <col min="9732" max="9732" width="18.140625" customWidth="1"/>
    <col min="9734" max="9734" width="14.7109375" customWidth="1"/>
    <col min="9736" max="9736" width="19.42578125" customWidth="1"/>
    <col min="9986" max="9986" width="17" customWidth="1"/>
    <col min="9988" max="9988" width="18.140625" customWidth="1"/>
    <col min="9990" max="9990" width="14.7109375" customWidth="1"/>
    <col min="9992" max="9992" width="19.42578125" customWidth="1"/>
    <col min="10242" max="10242" width="17" customWidth="1"/>
    <col min="10244" max="10244" width="18.140625" customWidth="1"/>
    <col min="10246" max="10246" width="14.7109375" customWidth="1"/>
    <col min="10248" max="10248" width="19.42578125" customWidth="1"/>
    <col min="10498" max="10498" width="17" customWidth="1"/>
    <col min="10500" max="10500" width="18.140625" customWidth="1"/>
    <col min="10502" max="10502" width="14.7109375" customWidth="1"/>
    <col min="10504" max="10504" width="19.42578125" customWidth="1"/>
    <col min="10754" max="10754" width="17" customWidth="1"/>
    <col min="10756" max="10756" width="18.140625" customWidth="1"/>
    <col min="10758" max="10758" width="14.7109375" customWidth="1"/>
    <col min="10760" max="10760" width="19.42578125" customWidth="1"/>
    <col min="11010" max="11010" width="17" customWidth="1"/>
    <col min="11012" max="11012" width="18.140625" customWidth="1"/>
    <col min="11014" max="11014" width="14.7109375" customWidth="1"/>
    <col min="11016" max="11016" width="19.42578125" customWidth="1"/>
    <col min="11266" max="11266" width="17" customWidth="1"/>
    <col min="11268" max="11268" width="18.140625" customWidth="1"/>
    <col min="11270" max="11270" width="14.7109375" customWidth="1"/>
    <col min="11272" max="11272" width="19.42578125" customWidth="1"/>
    <col min="11522" max="11522" width="17" customWidth="1"/>
    <col min="11524" max="11524" width="18.140625" customWidth="1"/>
    <col min="11526" max="11526" width="14.7109375" customWidth="1"/>
    <col min="11528" max="11528" width="19.42578125" customWidth="1"/>
    <col min="11778" max="11778" width="17" customWidth="1"/>
    <col min="11780" max="11780" width="18.140625" customWidth="1"/>
    <col min="11782" max="11782" width="14.7109375" customWidth="1"/>
    <col min="11784" max="11784" width="19.42578125" customWidth="1"/>
    <col min="12034" max="12034" width="17" customWidth="1"/>
    <col min="12036" max="12036" width="18.140625" customWidth="1"/>
    <col min="12038" max="12038" width="14.7109375" customWidth="1"/>
    <col min="12040" max="12040" width="19.42578125" customWidth="1"/>
    <col min="12290" max="12290" width="17" customWidth="1"/>
    <col min="12292" max="12292" width="18.140625" customWidth="1"/>
    <col min="12294" max="12294" width="14.7109375" customWidth="1"/>
    <col min="12296" max="12296" width="19.42578125" customWidth="1"/>
    <col min="12546" max="12546" width="17" customWidth="1"/>
    <col min="12548" max="12548" width="18.140625" customWidth="1"/>
    <col min="12550" max="12550" width="14.7109375" customWidth="1"/>
    <col min="12552" max="12552" width="19.42578125" customWidth="1"/>
    <col min="12802" max="12802" width="17" customWidth="1"/>
    <col min="12804" max="12804" width="18.140625" customWidth="1"/>
    <col min="12806" max="12806" width="14.7109375" customWidth="1"/>
    <col min="12808" max="12808" width="19.42578125" customWidth="1"/>
    <col min="13058" max="13058" width="17" customWidth="1"/>
    <col min="13060" max="13060" width="18.140625" customWidth="1"/>
    <col min="13062" max="13062" width="14.7109375" customWidth="1"/>
    <col min="13064" max="13064" width="19.42578125" customWidth="1"/>
    <col min="13314" max="13314" width="17" customWidth="1"/>
    <col min="13316" max="13316" width="18.140625" customWidth="1"/>
    <col min="13318" max="13318" width="14.7109375" customWidth="1"/>
    <col min="13320" max="13320" width="19.42578125" customWidth="1"/>
    <col min="13570" max="13570" width="17" customWidth="1"/>
    <col min="13572" max="13572" width="18.140625" customWidth="1"/>
    <col min="13574" max="13574" width="14.7109375" customWidth="1"/>
    <col min="13576" max="13576" width="19.42578125" customWidth="1"/>
    <col min="13826" max="13826" width="17" customWidth="1"/>
    <col min="13828" max="13828" width="18.140625" customWidth="1"/>
    <col min="13830" max="13830" width="14.7109375" customWidth="1"/>
    <col min="13832" max="13832" width="19.42578125" customWidth="1"/>
    <col min="14082" max="14082" width="17" customWidth="1"/>
    <col min="14084" max="14084" width="18.140625" customWidth="1"/>
    <col min="14086" max="14086" width="14.7109375" customWidth="1"/>
    <col min="14088" max="14088" width="19.42578125" customWidth="1"/>
    <col min="14338" max="14338" width="17" customWidth="1"/>
    <col min="14340" max="14340" width="18.140625" customWidth="1"/>
    <col min="14342" max="14342" width="14.7109375" customWidth="1"/>
    <col min="14344" max="14344" width="19.42578125" customWidth="1"/>
    <col min="14594" max="14594" width="17" customWidth="1"/>
    <col min="14596" max="14596" width="18.140625" customWidth="1"/>
    <col min="14598" max="14598" width="14.7109375" customWidth="1"/>
    <col min="14600" max="14600" width="19.42578125" customWidth="1"/>
    <col min="14850" max="14850" width="17" customWidth="1"/>
    <col min="14852" max="14852" width="18.140625" customWidth="1"/>
    <col min="14854" max="14854" width="14.7109375" customWidth="1"/>
    <col min="14856" max="14856" width="19.42578125" customWidth="1"/>
    <col min="15106" max="15106" width="17" customWidth="1"/>
    <col min="15108" max="15108" width="18.140625" customWidth="1"/>
    <col min="15110" max="15110" width="14.7109375" customWidth="1"/>
    <col min="15112" max="15112" width="19.42578125" customWidth="1"/>
    <col min="15362" max="15362" width="17" customWidth="1"/>
    <col min="15364" max="15364" width="18.140625" customWidth="1"/>
    <col min="15366" max="15366" width="14.7109375" customWidth="1"/>
    <col min="15368" max="15368" width="19.42578125" customWidth="1"/>
    <col min="15618" max="15618" width="17" customWidth="1"/>
    <col min="15620" max="15620" width="18.140625" customWidth="1"/>
    <col min="15622" max="15622" width="14.7109375" customWidth="1"/>
    <col min="15624" max="15624" width="19.42578125" customWidth="1"/>
    <col min="15874" max="15874" width="17" customWidth="1"/>
    <col min="15876" max="15876" width="18.140625" customWidth="1"/>
    <col min="15878" max="15878" width="14.7109375" customWidth="1"/>
    <col min="15880" max="15880" width="19.42578125" customWidth="1"/>
    <col min="16130" max="16130" width="17" customWidth="1"/>
    <col min="16132" max="16132" width="18.140625" customWidth="1"/>
    <col min="16134" max="16134" width="14.7109375" customWidth="1"/>
    <col min="16136" max="16136" width="19.42578125" customWidth="1"/>
  </cols>
  <sheetData>
    <row r="1" spans="1:8" x14ac:dyDescent="0.25">
      <c r="A1" s="1" t="s">
        <v>0</v>
      </c>
    </row>
    <row r="2" spans="1:8" ht="15.75" thickBot="1" x14ac:dyDescent="0.3"/>
    <row r="3" spans="1:8" ht="15.75" thickTop="1" x14ac:dyDescent="0.25">
      <c r="A3" s="2">
        <v>21</v>
      </c>
      <c r="B3" s="3" t="s">
        <v>1</v>
      </c>
      <c r="C3" s="4">
        <v>31</v>
      </c>
      <c r="D3" s="5" t="s">
        <v>2</v>
      </c>
      <c r="E3" s="6">
        <v>33</v>
      </c>
      <c r="F3" s="7" t="s">
        <v>3</v>
      </c>
      <c r="G3" s="8">
        <v>34</v>
      </c>
      <c r="H3" s="9" t="s">
        <v>4</v>
      </c>
    </row>
    <row r="4" spans="1:8" ht="25.5" x14ac:dyDescent="0.25">
      <c r="A4" s="10">
        <v>370</v>
      </c>
      <c r="B4" s="11" t="s">
        <v>5</v>
      </c>
      <c r="C4" s="12">
        <v>60</v>
      </c>
      <c r="D4" s="13" t="s">
        <v>6</v>
      </c>
      <c r="E4" s="14">
        <v>82</v>
      </c>
      <c r="F4" s="15" t="s">
        <v>7</v>
      </c>
      <c r="G4" s="16">
        <v>101</v>
      </c>
      <c r="H4" s="17" t="s">
        <v>8</v>
      </c>
    </row>
    <row r="5" spans="1:8" ht="25.5" x14ac:dyDescent="0.25">
      <c r="A5" s="12">
        <v>113</v>
      </c>
      <c r="B5" s="11" t="s">
        <v>9</v>
      </c>
      <c r="C5" s="12">
        <v>117</v>
      </c>
      <c r="D5" s="13" t="s">
        <v>10</v>
      </c>
      <c r="E5" s="14">
        <v>131</v>
      </c>
      <c r="F5" s="15" t="s">
        <v>11</v>
      </c>
      <c r="G5" s="16">
        <v>141</v>
      </c>
      <c r="H5" s="17" t="s">
        <v>12</v>
      </c>
    </row>
    <row r="6" spans="1:8" x14ac:dyDescent="0.25">
      <c r="A6" s="12">
        <v>143</v>
      </c>
      <c r="B6" s="11" t="s">
        <v>13</v>
      </c>
      <c r="C6" s="12">
        <v>144</v>
      </c>
      <c r="D6" s="13" t="s">
        <v>14</v>
      </c>
      <c r="E6" s="14">
        <v>151</v>
      </c>
      <c r="F6" s="15" t="s">
        <v>15</v>
      </c>
      <c r="G6" s="16">
        <v>161</v>
      </c>
      <c r="H6" s="17" t="s">
        <v>16</v>
      </c>
    </row>
    <row r="7" spans="1:8" x14ac:dyDescent="0.25">
      <c r="A7" s="12">
        <v>162</v>
      </c>
      <c r="B7" s="11" t="s">
        <v>17</v>
      </c>
      <c r="C7" s="12">
        <v>171</v>
      </c>
      <c r="D7" s="13" t="s">
        <v>18</v>
      </c>
      <c r="E7" s="14">
        <v>181</v>
      </c>
      <c r="F7" s="15" t="s">
        <v>19</v>
      </c>
      <c r="G7" s="16">
        <v>184</v>
      </c>
      <c r="H7" s="17" t="s">
        <v>20</v>
      </c>
    </row>
    <row r="8" spans="1:8" ht="25.5" x14ac:dyDescent="0.25">
      <c r="A8" s="12">
        <v>191</v>
      </c>
      <c r="B8" s="11" t="s">
        <v>21</v>
      </c>
      <c r="C8" s="12">
        <v>192</v>
      </c>
      <c r="D8" s="13" t="s">
        <v>22</v>
      </c>
      <c r="E8" s="14">
        <v>194</v>
      </c>
      <c r="F8" s="15" t="s">
        <v>23</v>
      </c>
      <c r="G8" s="16">
        <v>195</v>
      </c>
      <c r="H8" s="17" t="s">
        <v>24</v>
      </c>
    </row>
    <row r="9" spans="1:8" ht="25.5" x14ac:dyDescent="0.25">
      <c r="A9" s="12">
        <v>210</v>
      </c>
      <c r="B9" s="11" t="s">
        <v>25</v>
      </c>
      <c r="C9" s="12">
        <v>260</v>
      </c>
      <c r="D9" s="13" t="s">
        <v>26</v>
      </c>
      <c r="E9" s="14">
        <v>301</v>
      </c>
      <c r="F9" s="15" t="s">
        <v>27</v>
      </c>
      <c r="G9" s="16">
        <v>302</v>
      </c>
      <c r="H9" s="18" t="s">
        <v>28</v>
      </c>
    </row>
    <row r="10" spans="1:8" ht="25.5" x14ac:dyDescent="0.25">
      <c r="A10" s="12">
        <v>305</v>
      </c>
      <c r="B10" s="19" t="s">
        <v>29</v>
      </c>
      <c r="C10" s="12">
        <v>306</v>
      </c>
      <c r="D10" s="13" t="s">
        <v>30</v>
      </c>
      <c r="E10" s="14">
        <v>307</v>
      </c>
      <c r="F10" s="15" t="s">
        <v>31</v>
      </c>
      <c r="G10" s="16">
        <v>308</v>
      </c>
      <c r="H10" s="18" t="s">
        <v>32</v>
      </c>
    </row>
    <row r="11" spans="1:8" ht="25.5" x14ac:dyDescent="0.25">
      <c r="A11" s="12">
        <v>391</v>
      </c>
      <c r="B11" s="19" t="s">
        <v>33</v>
      </c>
      <c r="C11" s="12">
        <v>401</v>
      </c>
      <c r="D11" s="13" t="s">
        <v>34</v>
      </c>
      <c r="E11" s="14">
        <v>402</v>
      </c>
      <c r="F11" s="15" t="s">
        <v>35</v>
      </c>
      <c r="G11" s="16">
        <v>404</v>
      </c>
      <c r="H11" s="18" t="s">
        <v>36</v>
      </c>
    </row>
    <row r="12" spans="1:8" ht="25.5" x14ac:dyDescent="0.25">
      <c r="A12" s="12">
        <v>407</v>
      </c>
      <c r="B12" s="19" t="s">
        <v>37</v>
      </c>
      <c r="C12" s="12">
        <v>410</v>
      </c>
      <c r="D12" s="13" t="s">
        <v>38</v>
      </c>
      <c r="E12" s="14">
        <v>422</v>
      </c>
      <c r="F12" s="15" t="s">
        <v>39</v>
      </c>
      <c r="G12" s="16">
        <v>426</v>
      </c>
      <c r="H12" s="18" t="s">
        <v>40</v>
      </c>
    </row>
    <row r="13" spans="1:8" ht="25.5" x14ac:dyDescent="0.25">
      <c r="A13" s="12">
        <v>430</v>
      </c>
      <c r="B13" s="19" t="s">
        <v>41</v>
      </c>
      <c r="C13" s="12">
        <v>440</v>
      </c>
      <c r="D13" s="13" t="s">
        <v>42</v>
      </c>
      <c r="E13" s="14">
        <v>450</v>
      </c>
      <c r="F13" s="15" t="s">
        <v>43</v>
      </c>
      <c r="G13" s="16">
        <v>461</v>
      </c>
      <c r="H13" s="18" t="s">
        <v>44</v>
      </c>
    </row>
    <row r="14" spans="1:8" x14ac:dyDescent="0.25">
      <c r="A14" s="12">
        <v>462</v>
      </c>
      <c r="B14" s="19" t="s">
        <v>45</v>
      </c>
      <c r="C14" s="12">
        <v>463</v>
      </c>
      <c r="D14" s="13" t="s">
        <v>46</v>
      </c>
      <c r="E14" s="14">
        <v>471</v>
      </c>
      <c r="F14" s="15" t="s">
        <v>47</v>
      </c>
      <c r="G14" s="16">
        <v>481</v>
      </c>
      <c r="H14" s="18" t="s">
        <v>48</v>
      </c>
    </row>
    <row r="15" spans="1:8" ht="25.5" x14ac:dyDescent="0.25">
      <c r="A15" s="12">
        <v>482</v>
      </c>
      <c r="B15" s="19" t="s">
        <v>49</v>
      </c>
      <c r="C15" s="12">
        <v>486</v>
      </c>
      <c r="D15" s="13" t="s">
        <v>50</v>
      </c>
      <c r="E15" s="14">
        <v>491</v>
      </c>
      <c r="F15" s="15" t="s">
        <v>51</v>
      </c>
      <c r="G15" s="16">
        <v>801</v>
      </c>
      <c r="H15" s="18" t="s">
        <v>52</v>
      </c>
    </row>
    <row r="16" spans="1:8" ht="25.5" x14ac:dyDescent="0.25">
      <c r="A16" s="12">
        <v>805</v>
      </c>
      <c r="B16" s="19" t="s">
        <v>53</v>
      </c>
      <c r="C16" s="12">
        <v>806</v>
      </c>
      <c r="D16" s="13" t="s">
        <v>54</v>
      </c>
      <c r="E16" s="14">
        <v>807</v>
      </c>
      <c r="F16" s="15" t="s">
        <v>55</v>
      </c>
      <c r="G16" s="16">
        <v>808</v>
      </c>
      <c r="H16" s="18" t="s">
        <v>56</v>
      </c>
    </row>
    <row r="17" spans="1:8" ht="25.5" x14ac:dyDescent="0.25">
      <c r="A17" s="12">
        <v>871</v>
      </c>
      <c r="B17" s="19" t="s">
        <v>57</v>
      </c>
      <c r="C17" s="20">
        <v>872</v>
      </c>
      <c r="D17" s="21" t="s">
        <v>58</v>
      </c>
      <c r="E17" s="22">
        <v>873</v>
      </c>
      <c r="F17" s="23" t="s">
        <v>59</v>
      </c>
      <c r="G17" s="16">
        <v>881</v>
      </c>
      <c r="H17" s="17" t="s">
        <v>60</v>
      </c>
    </row>
    <row r="18" spans="1:8" ht="26.25" thickBot="1" x14ac:dyDescent="0.3">
      <c r="A18" s="24">
        <v>882</v>
      </c>
      <c r="B18" s="25" t="s">
        <v>61</v>
      </c>
      <c r="C18" s="26">
        <v>910</v>
      </c>
      <c r="D18" s="27" t="s">
        <v>62</v>
      </c>
      <c r="E18" s="28">
        <v>930</v>
      </c>
      <c r="F18" s="29" t="s">
        <v>63</v>
      </c>
      <c r="G18" s="30">
        <v>940</v>
      </c>
      <c r="H18" s="31" t="s">
        <v>64</v>
      </c>
    </row>
    <row r="19" spans="1:8" ht="15.75" thickTop="1" x14ac:dyDescent="0.25"/>
    <row r="20" spans="1:8" x14ac:dyDescent="0.25">
      <c r="A20" s="32">
        <v>60</v>
      </c>
      <c r="B20" s="33" t="s">
        <v>65</v>
      </c>
      <c r="C20" s="32">
        <v>61</v>
      </c>
      <c r="D20" s="34" t="s">
        <v>66</v>
      </c>
    </row>
    <row r="21" spans="1:8" x14ac:dyDescent="0.25">
      <c r="A21" s="32">
        <v>141</v>
      </c>
      <c r="B21" s="33" t="s">
        <v>65</v>
      </c>
      <c r="C21" s="32">
        <v>140</v>
      </c>
    </row>
    <row r="22" spans="1:8" x14ac:dyDescent="0.25">
      <c r="A22" s="32">
        <v>181</v>
      </c>
      <c r="B22" s="33" t="s">
        <v>65</v>
      </c>
      <c r="C22" s="32">
        <v>180</v>
      </c>
    </row>
    <row r="23" spans="1:8" x14ac:dyDescent="0.25">
      <c r="A23" s="32">
        <v>211</v>
      </c>
      <c r="B23" s="33" t="s">
        <v>65</v>
      </c>
      <c r="C23" s="32">
        <v>210</v>
      </c>
    </row>
    <row r="24" spans="1:8" x14ac:dyDescent="0.25">
      <c r="A24" s="32">
        <v>391</v>
      </c>
      <c r="B24" s="33" t="s">
        <v>65</v>
      </c>
      <c r="C24" s="32">
        <v>390</v>
      </c>
    </row>
    <row r="25" spans="1:8" x14ac:dyDescent="0.25">
      <c r="A25" s="32">
        <v>491</v>
      </c>
      <c r="B25" s="33" t="s">
        <v>65</v>
      </c>
      <c r="C25" s="32">
        <v>490</v>
      </c>
    </row>
  </sheetData>
  <sheetProtection password="CC0A" sheet="1" objects="1" scenarios="1"/>
  <pageMargins left="0.70866141732283472" right="0.70866141732283472" top="0.78740157480314965" bottom="0.78740157480314965" header="0.31496062992125984" footer="0.31496062992125984"/>
  <pageSetup paperSize="9" scale="9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9"/>
  <sheetViews>
    <sheetView topLeftCell="AA1" workbookViewId="0">
      <selection activeCell="AB3" sqref="AB3"/>
    </sheetView>
  </sheetViews>
  <sheetFormatPr baseColWidth="10" defaultRowHeight="15" x14ac:dyDescent="0.25"/>
  <cols>
    <col min="1" max="26" width="11.42578125" hidden="1" customWidth="1"/>
  </cols>
  <sheetData>
    <row r="2" spans="1:20" ht="15.75" thickBot="1" x14ac:dyDescent="0.3"/>
    <row r="3" spans="1:20" x14ac:dyDescent="0.25">
      <c r="A3" s="75" t="s">
        <v>140</v>
      </c>
      <c r="B3" s="75"/>
      <c r="C3" s="76"/>
      <c r="D3" s="76"/>
      <c r="E3" s="76"/>
      <c r="F3" s="76"/>
      <c r="G3" s="77"/>
      <c r="H3" s="35"/>
    </row>
    <row r="4" spans="1:20" x14ac:dyDescent="0.25">
      <c r="A4" s="78"/>
      <c r="B4" s="35"/>
      <c r="C4" s="35"/>
      <c r="D4" s="35"/>
      <c r="E4" s="35"/>
      <c r="F4" s="35"/>
      <c r="G4" s="79"/>
      <c r="H4" s="35"/>
    </row>
    <row r="5" spans="1:20" ht="15.75" thickBot="1" x14ac:dyDescent="0.3">
      <c r="A5" s="80" t="s">
        <v>141</v>
      </c>
      <c r="B5" s="81"/>
      <c r="C5" s="35" t="s">
        <v>119</v>
      </c>
      <c r="D5" s="35" t="s">
        <v>120</v>
      </c>
      <c r="E5" s="79">
        <v>960</v>
      </c>
      <c r="F5" s="35"/>
      <c r="G5" s="79"/>
      <c r="H5" s="35"/>
    </row>
    <row r="6" spans="1:20" x14ac:dyDescent="0.25">
      <c r="A6" s="78"/>
      <c r="B6" s="35"/>
      <c r="C6" s="76"/>
      <c r="D6" s="76"/>
      <c r="E6" s="76"/>
      <c r="F6" s="76"/>
      <c r="G6" s="77"/>
      <c r="H6" s="35"/>
    </row>
    <row r="7" spans="1:20" x14ac:dyDescent="0.25">
      <c r="A7" s="82" t="s">
        <v>121</v>
      </c>
      <c r="B7" s="83" t="s">
        <v>122</v>
      </c>
      <c r="C7" s="83" t="s">
        <v>123</v>
      </c>
      <c r="D7" s="83" t="s">
        <v>124</v>
      </c>
      <c r="E7" s="83" t="s">
        <v>125</v>
      </c>
      <c r="F7" s="83" t="s">
        <v>126</v>
      </c>
      <c r="G7" s="84" t="s">
        <v>127</v>
      </c>
      <c r="H7" s="83"/>
    </row>
    <row r="8" spans="1:20" x14ac:dyDescent="0.25">
      <c r="A8" s="78">
        <v>1</v>
      </c>
      <c r="B8" s="35" t="s">
        <v>128</v>
      </c>
      <c r="C8" s="35">
        <v>10</v>
      </c>
      <c r="D8" s="35" t="s">
        <v>138</v>
      </c>
      <c r="E8" s="85">
        <v>3</v>
      </c>
      <c r="F8" s="86">
        <v>0.06</v>
      </c>
      <c r="G8" s="125">
        <f>ROUND(C8*E8*(1-F8),2)</f>
        <v>28.2</v>
      </c>
      <c r="H8" s="85"/>
    </row>
    <row r="9" spans="1:20" x14ac:dyDescent="0.25">
      <c r="A9" s="78">
        <v>2</v>
      </c>
      <c r="B9" s="35" t="s">
        <v>142</v>
      </c>
      <c r="C9" s="35">
        <v>50</v>
      </c>
      <c r="D9" s="35" t="s">
        <v>139</v>
      </c>
      <c r="E9" s="85">
        <v>1.5</v>
      </c>
      <c r="F9" s="86">
        <v>0.1</v>
      </c>
      <c r="G9" s="125">
        <f>ROUND(C9*E9*(1-F9),2)</f>
        <v>67.5</v>
      </c>
      <c r="H9" s="85"/>
    </row>
    <row r="10" spans="1:20" x14ac:dyDescent="0.25">
      <c r="A10" s="78"/>
      <c r="B10" s="35"/>
      <c r="C10" s="35"/>
      <c r="D10" s="35"/>
      <c r="E10" s="35"/>
      <c r="F10" s="35"/>
      <c r="G10" s="87"/>
      <c r="H10" s="85"/>
    </row>
    <row r="11" spans="1:20" x14ac:dyDescent="0.25">
      <c r="A11" s="78"/>
      <c r="B11" s="35"/>
      <c r="C11" s="35"/>
      <c r="D11" s="35"/>
      <c r="E11" s="35"/>
      <c r="F11" s="35"/>
      <c r="G11" s="79"/>
      <c r="H11" s="35"/>
    </row>
    <row r="12" spans="1:20" x14ac:dyDescent="0.25">
      <c r="A12" s="82" t="s">
        <v>175</v>
      </c>
      <c r="B12" s="88" t="s">
        <v>129</v>
      </c>
      <c r="C12" s="83" t="s">
        <v>130</v>
      </c>
      <c r="D12" s="83" t="s">
        <v>131</v>
      </c>
      <c r="E12" s="83" t="s">
        <v>132</v>
      </c>
      <c r="F12" s="83" t="s">
        <v>143</v>
      </c>
      <c r="G12" s="84" t="s">
        <v>133</v>
      </c>
      <c r="H12" s="83"/>
    </row>
    <row r="13" spans="1:20" ht="15.75" thickBot="1" x14ac:dyDescent="0.3">
      <c r="A13" s="89">
        <f>G8+G9</f>
        <v>95.7</v>
      </c>
      <c r="B13" s="90">
        <v>0.06</v>
      </c>
      <c r="C13" s="85">
        <f>ROUND(A13*(1-B13),2)</f>
        <v>89.96</v>
      </c>
      <c r="D13" s="90">
        <v>0.02</v>
      </c>
      <c r="E13" s="126">
        <f>ROUND(C13*(1-D13),2)</f>
        <v>88.16</v>
      </c>
      <c r="F13" s="91">
        <v>0</v>
      </c>
      <c r="G13" s="87">
        <v>0</v>
      </c>
      <c r="H13" s="85"/>
    </row>
    <row r="14" spans="1:20" ht="15.75" thickBot="1" x14ac:dyDescent="0.3">
      <c r="A14" s="78"/>
      <c r="B14" s="35"/>
      <c r="C14" s="35"/>
      <c r="D14" s="35"/>
      <c r="E14" s="35"/>
      <c r="F14" s="35"/>
      <c r="G14" s="79"/>
      <c r="H14" s="35"/>
      <c r="I14" s="53"/>
      <c r="J14" s="54"/>
      <c r="K14" s="54"/>
      <c r="L14" s="55"/>
      <c r="N14" t="s">
        <v>282</v>
      </c>
    </row>
    <row r="15" spans="1:20" ht="15.75" thickBot="1" x14ac:dyDescent="0.3">
      <c r="A15" s="78" t="s">
        <v>134</v>
      </c>
      <c r="B15" s="92">
        <v>0.19</v>
      </c>
      <c r="C15" s="35"/>
      <c r="D15" s="35"/>
      <c r="E15" s="167" t="s">
        <v>135</v>
      </c>
      <c r="F15" s="168"/>
      <c r="G15" s="79"/>
      <c r="H15" s="35"/>
      <c r="I15" s="56" t="s">
        <v>91</v>
      </c>
      <c r="L15" s="57"/>
    </row>
    <row r="16" spans="1:20" ht="15.75" thickBot="1" x14ac:dyDescent="0.3">
      <c r="A16" s="127">
        <f>ROUND(E13+F13+G13,2)</f>
        <v>88.16</v>
      </c>
      <c r="B16" s="128">
        <f>ROUND(A16*B15,2)</f>
        <v>16.75</v>
      </c>
      <c r="C16" s="35"/>
      <c r="D16" s="35"/>
      <c r="E16" s="171">
        <f>ROUND(A16+B16,2)</f>
        <v>104.91</v>
      </c>
      <c r="F16" s="172"/>
      <c r="G16" s="79"/>
      <c r="H16" s="35"/>
      <c r="I16" s="58" t="s">
        <v>92</v>
      </c>
      <c r="L16" s="57"/>
      <c r="N16" s="53" t="s">
        <v>141</v>
      </c>
      <c r="O16" s="54"/>
      <c r="P16" s="54"/>
      <c r="Q16" s="54"/>
      <c r="R16" s="54"/>
      <c r="S16" s="54"/>
      <c r="T16" s="55"/>
    </row>
    <row r="17" spans="1:20" x14ac:dyDescent="0.25">
      <c r="A17" s="78"/>
      <c r="B17" s="35"/>
      <c r="C17" s="35"/>
      <c r="D17" s="35"/>
      <c r="E17" s="35"/>
      <c r="F17" s="35"/>
      <c r="G17" s="79"/>
      <c r="H17" s="35"/>
      <c r="I17" s="58" t="s">
        <v>93</v>
      </c>
      <c r="L17" s="57"/>
      <c r="N17" s="58"/>
      <c r="T17" s="57"/>
    </row>
    <row r="18" spans="1:20" ht="15.75" thickBot="1" x14ac:dyDescent="0.3">
      <c r="A18" s="93" t="s">
        <v>136</v>
      </c>
      <c r="B18" s="94" t="s">
        <v>137</v>
      </c>
      <c r="C18" s="94"/>
      <c r="D18" s="94"/>
      <c r="E18" s="94"/>
      <c r="F18" s="94"/>
      <c r="G18" s="95"/>
      <c r="H18" s="35"/>
      <c r="I18" s="58" t="s">
        <v>94</v>
      </c>
      <c r="L18" s="57"/>
      <c r="N18" s="58" t="s">
        <v>253</v>
      </c>
      <c r="P18" t="s">
        <v>254</v>
      </c>
      <c r="Q18">
        <v>1211</v>
      </c>
      <c r="T18" s="57"/>
    </row>
    <row r="19" spans="1:20" x14ac:dyDescent="0.25">
      <c r="I19" s="58" t="s">
        <v>95</v>
      </c>
      <c r="L19" s="57"/>
      <c r="N19" s="58"/>
      <c r="P19" t="s">
        <v>255</v>
      </c>
      <c r="Q19" s="110">
        <f>Info!N32</f>
        <v>43878</v>
      </c>
      <c r="T19" s="57"/>
    </row>
    <row r="20" spans="1:20" x14ac:dyDescent="0.25">
      <c r="A20" t="s">
        <v>144</v>
      </c>
      <c r="I20" s="58" t="s">
        <v>96</v>
      </c>
      <c r="J20" s="62" t="s">
        <v>97</v>
      </c>
      <c r="K20" t="b">
        <v>0</v>
      </c>
      <c r="L20" s="57"/>
      <c r="N20" s="58"/>
      <c r="T20" s="57"/>
    </row>
    <row r="21" spans="1:20" x14ac:dyDescent="0.25">
      <c r="A21" t="s">
        <v>146</v>
      </c>
      <c r="I21" s="58"/>
      <c r="J21" s="62">
        <v>141</v>
      </c>
      <c r="K21">
        <v>301</v>
      </c>
      <c r="L21" s="57"/>
      <c r="N21" s="58" t="s">
        <v>257</v>
      </c>
      <c r="O21" t="s">
        <v>258</v>
      </c>
      <c r="P21" t="s">
        <v>259</v>
      </c>
      <c r="Q21" t="s">
        <v>123</v>
      </c>
      <c r="R21" t="s">
        <v>260</v>
      </c>
      <c r="S21" t="s">
        <v>263</v>
      </c>
      <c r="T21" s="57" t="s">
        <v>127</v>
      </c>
    </row>
    <row r="22" spans="1:20" x14ac:dyDescent="0.25">
      <c r="A22" t="s">
        <v>145</v>
      </c>
      <c r="I22" s="58"/>
      <c r="J22" s="62">
        <v>301</v>
      </c>
      <c r="K22">
        <v>141</v>
      </c>
      <c r="L22" s="57"/>
      <c r="N22" s="58">
        <v>1</v>
      </c>
      <c r="O22">
        <v>1234</v>
      </c>
      <c r="P22" t="s">
        <v>261</v>
      </c>
      <c r="Q22">
        <v>30</v>
      </c>
      <c r="R22" s="117">
        <v>19.100000000000001</v>
      </c>
      <c r="S22" s="48">
        <v>0</v>
      </c>
      <c r="T22" s="118">
        <f>ROUND(Q22*R22*(1-S22),2)</f>
        <v>573</v>
      </c>
    </row>
    <row r="23" spans="1:20" x14ac:dyDescent="0.25">
      <c r="A23" t="s">
        <v>177</v>
      </c>
      <c r="I23" s="58" t="s">
        <v>98</v>
      </c>
      <c r="L23" s="57"/>
      <c r="N23" s="58">
        <v>2</v>
      </c>
      <c r="O23">
        <v>5678</v>
      </c>
      <c r="P23" t="s">
        <v>262</v>
      </c>
      <c r="Q23">
        <v>17</v>
      </c>
      <c r="R23" s="117">
        <v>80</v>
      </c>
      <c r="S23" s="48">
        <v>0.05</v>
      </c>
      <c r="T23" s="118">
        <f>ROUND(Q23*R23*(1-S23),2)</f>
        <v>1292</v>
      </c>
    </row>
    <row r="24" spans="1:20" x14ac:dyDescent="0.25">
      <c r="A24" t="s">
        <v>174</v>
      </c>
      <c r="I24" s="58" t="s">
        <v>99</v>
      </c>
      <c r="L24" s="57"/>
      <c r="N24" s="58"/>
      <c r="T24" s="57"/>
    </row>
    <row r="25" spans="1:20" x14ac:dyDescent="0.25">
      <c r="A25" t="s">
        <v>176</v>
      </c>
      <c r="I25" s="58" t="s">
        <v>100</v>
      </c>
      <c r="L25" s="57"/>
      <c r="N25" s="58" t="s">
        <v>175</v>
      </c>
      <c r="O25" t="s">
        <v>264</v>
      </c>
      <c r="P25" t="s">
        <v>265</v>
      </c>
      <c r="Q25" t="s">
        <v>266</v>
      </c>
      <c r="R25" t="s">
        <v>267</v>
      </c>
      <c r="S25" t="s">
        <v>223</v>
      </c>
      <c r="T25" s="57" t="s">
        <v>268</v>
      </c>
    </row>
    <row r="26" spans="1:20" ht="15.75" thickBot="1" x14ac:dyDescent="0.3">
      <c r="A26" t="s">
        <v>147</v>
      </c>
      <c r="I26" s="59"/>
      <c r="J26" s="60"/>
      <c r="K26" s="60"/>
      <c r="L26" s="61"/>
      <c r="N26" s="119">
        <f>T22+T23</f>
        <v>1865</v>
      </c>
      <c r="O26" s="48">
        <v>0</v>
      </c>
      <c r="P26">
        <f>ROUND(N26*(1-O26),2)</f>
        <v>1865</v>
      </c>
      <c r="Q26" s="48">
        <v>0</v>
      </c>
      <c r="R26">
        <f>ROUND(P26*(1-Q26),2)</f>
        <v>1865</v>
      </c>
      <c r="S26" s="117">
        <v>200</v>
      </c>
      <c r="T26" s="118">
        <v>0</v>
      </c>
    </row>
    <row r="27" spans="1:20" x14ac:dyDescent="0.25">
      <c r="A27" s="96" t="s">
        <v>150</v>
      </c>
      <c r="B27" s="96"/>
      <c r="C27" s="96"/>
      <c r="D27" s="96"/>
      <c r="E27" s="96"/>
      <c r="F27" s="96"/>
      <c r="N27" s="58"/>
      <c r="T27" s="57"/>
    </row>
    <row r="28" spans="1:20" ht="15.75" thickBot="1" x14ac:dyDescent="0.3">
      <c r="A28" s="52" t="s">
        <v>90</v>
      </c>
      <c r="B28" s="52"/>
      <c r="C28" s="52"/>
      <c r="D28" s="52"/>
      <c r="E28" s="52"/>
      <c r="F28" s="52"/>
      <c r="N28" s="120" t="s">
        <v>269</v>
      </c>
      <c r="O28" s="121">
        <v>0.19</v>
      </c>
      <c r="Q28" t="s">
        <v>270</v>
      </c>
      <c r="T28" s="57"/>
    </row>
    <row r="29" spans="1:20" x14ac:dyDescent="0.25">
      <c r="A29" t="s">
        <v>156</v>
      </c>
      <c r="C29" t="s">
        <v>159</v>
      </c>
      <c r="E29" s="1" t="s">
        <v>165</v>
      </c>
      <c r="F29" s="1"/>
      <c r="G29" s="1">
        <v>34200</v>
      </c>
      <c r="I29" s="53"/>
      <c r="J29" s="54"/>
      <c r="K29" s="54"/>
      <c r="L29" s="55"/>
      <c r="N29" s="119">
        <f>R26+S26+T26</f>
        <v>2065</v>
      </c>
      <c r="O29">
        <f>ROUND(N29*O28,2)</f>
        <v>392.35</v>
      </c>
      <c r="Q29" s="103">
        <f>ROUND(N29+O29,2)</f>
        <v>2457.35</v>
      </c>
      <c r="T29" s="57"/>
    </row>
    <row r="30" spans="1:20" x14ac:dyDescent="0.25">
      <c r="I30" s="63" t="s">
        <v>101</v>
      </c>
      <c r="J30" s="64"/>
      <c r="L30" s="57"/>
      <c r="N30" s="58"/>
      <c r="T30" s="57"/>
    </row>
    <row r="31" spans="1:20" ht="15.75" thickBot="1" x14ac:dyDescent="0.3">
      <c r="A31" s="35" t="s">
        <v>67</v>
      </c>
      <c r="B31" s="35"/>
      <c r="C31" s="35" t="s">
        <v>68</v>
      </c>
      <c r="D31" s="36">
        <v>0.19</v>
      </c>
      <c r="E31" s="35"/>
      <c r="I31" s="58" t="s">
        <v>102</v>
      </c>
      <c r="L31" s="57"/>
      <c r="N31" s="59" t="s">
        <v>271</v>
      </c>
      <c r="O31" s="122">
        <v>10</v>
      </c>
      <c r="P31" s="124">
        <v>0.02</v>
      </c>
      <c r="Q31" s="122" t="s">
        <v>231</v>
      </c>
      <c r="R31" s="122">
        <v>40</v>
      </c>
      <c r="S31" s="122" t="s">
        <v>232</v>
      </c>
      <c r="T31" s="123" t="s">
        <v>283</v>
      </c>
    </row>
    <row r="32" spans="1:20" x14ac:dyDescent="0.25">
      <c r="F32" s="35"/>
      <c r="I32" s="58" t="s">
        <v>103</v>
      </c>
      <c r="L32" s="57"/>
    </row>
    <row r="33" spans="1:20" x14ac:dyDescent="0.25">
      <c r="A33" s="35" t="s">
        <v>69</v>
      </c>
      <c r="B33" s="162" t="s">
        <v>89</v>
      </c>
      <c r="C33" s="162"/>
      <c r="D33" s="162"/>
      <c r="E33" s="162"/>
      <c r="F33" s="35"/>
      <c r="I33" s="58" t="s">
        <v>104</v>
      </c>
      <c r="L33" s="57"/>
      <c r="N33" t="s">
        <v>306</v>
      </c>
      <c r="R33" s="133">
        <f>ROUND(Q29*(1-P31),2)</f>
        <v>2408.1999999999998</v>
      </c>
    </row>
    <row r="34" spans="1:20" x14ac:dyDescent="0.25">
      <c r="A34" s="35" t="s">
        <v>70</v>
      </c>
      <c r="B34" s="35" t="s">
        <v>178</v>
      </c>
      <c r="C34" s="35"/>
      <c r="D34" s="35"/>
      <c r="E34" s="35"/>
      <c r="F34" s="35"/>
      <c r="I34" s="58" t="s">
        <v>105</v>
      </c>
      <c r="L34" s="57"/>
      <c r="N34" t="s">
        <v>307</v>
      </c>
      <c r="R34" s="133">
        <f>ROUND((R26*(1-P31)+S26)*(1+O28),2)</f>
        <v>2412.96</v>
      </c>
    </row>
    <row r="35" spans="1:20" x14ac:dyDescent="0.25">
      <c r="A35" s="35" t="s">
        <v>77</v>
      </c>
      <c r="B35" s="35"/>
      <c r="C35" s="35"/>
      <c r="D35" s="35"/>
      <c r="E35" s="35"/>
      <c r="F35" s="37"/>
      <c r="I35" s="58" t="s">
        <v>106</v>
      </c>
      <c r="L35" s="57"/>
      <c r="S35" s="110"/>
    </row>
    <row r="36" spans="1:20" ht="15.75" thickBot="1" x14ac:dyDescent="0.3">
      <c r="A36" s="38" t="s">
        <v>71</v>
      </c>
      <c r="B36" s="39" t="s">
        <v>72</v>
      </c>
      <c r="C36" s="39" t="s">
        <v>73</v>
      </c>
      <c r="D36" s="40" t="s">
        <v>74</v>
      </c>
      <c r="E36" s="40" t="s">
        <v>75</v>
      </c>
      <c r="F36" s="47"/>
      <c r="I36" s="59"/>
      <c r="J36" s="60"/>
      <c r="K36" s="60"/>
      <c r="L36" s="61"/>
      <c r="N36" t="s">
        <v>324</v>
      </c>
      <c r="R36" s="137">
        <f>Q19+R31</f>
        <v>43918</v>
      </c>
      <c r="S36" s="110"/>
    </row>
    <row r="37" spans="1:20" ht="15.75" thickBot="1" x14ac:dyDescent="0.3">
      <c r="A37" s="38" t="str">
        <f>A34</f>
        <v>1.</v>
      </c>
      <c r="B37" s="41">
        <v>141</v>
      </c>
      <c r="C37" s="41">
        <v>171</v>
      </c>
      <c r="D37" s="42">
        <f>B16</f>
        <v>16.75</v>
      </c>
      <c r="E37" s="42">
        <f>E16</f>
        <v>104.91</v>
      </c>
      <c r="F37" s="35"/>
      <c r="G37" s="101">
        <f>D37</f>
        <v>16.75</v>
      </c>
      <c r="H37" s="100"/>
      <c r="S37" s="110"/>
    </row>
    <row r="38" spans="1:20" x14ac:dyDescent="0.25">
      <c r="A38" s="38"/>
      <c r="B38" s="41">
        <v>481</v>
      </c>
      <c r="C38" s="41"/>
      <c r="D38" s="42">
        <f>A16</f>
        <v>88.16</v>
      </c>
      <c r="E38" s="42"/>
      <c r="F38" s="35"/>
      <c r="G38" s="100"/>
      <c r="H38" s="100"/>
      <c r="I38" s="53"/>
      <c r="J38" s="54"/>
      <c r="K38" s="54"/>
      <c r="L38" s="55"/>
      <c r="S38" s="110"/>
    </row>
    <row r="39" spans="1:20" x14ac:dyDescent="0.25">
      <c r="A39" s="38"/>
      <c r="B39" s="41"/>
      <c r="C39" s="41"/>
      <c r="D39" s="42"/>
      <c r="E39" s="42"/>
      <c r="F39" s="35"/>
      <c r="G39" s="100"/>
      <c r="H39" s="100"/>
      <c r="I39" s="58" t="s">
        <v>115</v>
      </c>
      <c r="L39" s="57"/>
      <c r="N39" t="s">
        <v>310</v>
      </c>
      <c r="P39" t="s">
        <v>311</v>
      </c>
    </row>
    <row r="40" spans="1:20" x14ac:dyDescent="0.25">
      <c r="A40" s="35"/>
      <c r="B40" s="43" t="str">
        <f>IF(B39&lt;&gt;"",IF(B39&gt;B38,"","Reihenfolge"),"")&amp;IF(B38&lt;&gt;"",IF(B38&gt;B37,"","Reihenfolge"),"")</f>
        <v/>
      </c>
      <c r="C40" s="43" t="str">
        <f>IF(C39&lt;&gt;"",IF(C39&gt;C38,"","Reihenfolge"),"")&amp;IF(C38&lt;&gt;"",IF(C38&gt;C37,"","Reihenfolge"),"")</f>
        <v/>
      </c>
      <c r="D40" s="35"/>
      <c r="E40" s="35"/>
      <c r="F40" s="35"/>
      <c r="G40" s="100"/>
      <c r="H40" s="100"/>
      <c r="I40" s="58" t="s">
        <v>107</v>
      </c>
      <c r="L40" s="57"/>
      <c r="P40" t="s">
        <v>312</v>
      </c>
    </row>
    <row r="41" spans="1:20" x14ac:dyDescent="0.25">
      <c r="A41" s="35" t="s">
        <v>76</v>
      </c>
      <c r="B41" s="35" t="s">
        <v>148</v>
      </c>
      <c r="C41" s="35"/>
      <c r="D41" s="35"/>
      <c r="E41" s="35" t="s">
        <v>149</v>
      </c>
      <c r="F41" s="37">
        <v>2000</v>
      </c>
      <c r="G41" s="100"/>
      <c r="H41" s="100"/>
      <c r="I41" s="58" t="s">
        <v>108</v>
      </c>
      <c r="L41" s="57"/>
    </row>
    <row r="42" spans="1:20" x14ac:dyDescent="0.25">
      <c r="A42" s="35" t="s">
        <v>88</v>
      </c>
      <c r="B42" s="35"/>
      <c r="C42" s="35"/>
      <c r="D42" s="35"/>
      <c r="E42" s="35"/>
      <c r="F42" s="35"/>
      <c r="G42" s="100"/>
      <c r="H42" s="100"/>
      <c r="I42" s="58" t="s">
        <v>109</v>
      </c>
      <c r="L42" s="57"/>
    </row>
    <row r="43" spans="1:20" x14ac:dyDescent="0.25">
      <c r="A43" s="38" t="s">
        <v>71</v>
      </c>
      <c r="B43" s="39" t="s">
        <v>72</v>
      </c>
      <c r="C43" s="39" t="s">
        <v>73</v>
      </c>
      <c r="D43" s="40" t="s">
        <v>74</v>
      </c>
      <c r="E43" s="40" t="s">
        <v>75</v>
      </c>
      <c r="F43" s="47"/>
      <c r="G43" s="100"/>
      <c r="H43" s="100"/>
      <c r="I43" s="58" t="s">
        <v>110</v>
      </c>
      <c r="L43" s="57"/>
      <c r="N43" t="s">
        <v>313</v>
      </c>
      <c r="P43" t="s">
        <v>285</v>
      </c>
      <c r="Q43" t="s">
        <v>314</v>
      </c>
      <c r="R43" t="s">
        <v>315</v>
      </c>
    </row>
    <row r="44" spans="1:20" x14ac:dyDescent="0.25">
      <c r="A44" s="38" t="str">
        <f>A41</f>
        <v>2.</v>
      </c>
      <c r="B44" s="41">
        <v>141</v>
      </c>
      <c r="C44" s="41">
        <v>171</v>
      </c>
      <c r="D44" s="42">
        <f>ROUND(D45*D31,2)</f>
        <v>380</v>
      </c>
      <c r="E44" s="42">
        <f>ROUND(D44+D45,2)</f>
        <v>2380</v>
      </c>
      <c r="F44" s="47"/>
      <c r="G44" s="100">
        <f>D44</f>
        <v>380</v>
      </c>
      <c r="H44" s="100"/>
      <c r="I44" s="58" t="s">
        <v>111</v>
      </c>
      <c r="L44" s="57"/>
      <c r="O44" t="s">
        <v>316</v>
      </c>
    </row>
    <row r="45" spans="1:20" x14ac:dyDescent="0.25">
      <c r="A45" s="38"/>
      <c r="B45" s="41">
        <v>301</v>
      </c>
      <c r="C45" s="41"/>
      <c r="D45" s="42">
        <f>F41</f>
        <v>2000</v>
      </c>
      <c r="E45" s="42"/>
      <c r="F45" s="35"/>
      <c r="G45" s="100"/>
      <c r="H45" s="100"/>
      <c r="I45" s="58" t="s">
        <v>112</v>
      </c>
      <c r="L45" s="57"/>
    </row>
    <row r="46" spans="1:20" ht="15.75" thickBot="1" x14ac:dyDescent="0.3">
      <c r="A46" s="38"/>
      <c r="B46" s="41"/>
      <c r="C46" s="41"/>
      <c r="D46" s="42"/>
      <c r="E46" s="42"/>
      <c r="F46" s="35"/>
      <c r="G46" s="100"/>
      <c r="H46" s="100"/>
      <c r="I46" s="58" t="s">
        <v>113</v>
      </c>
      <c r="L46" s="57"/>
    </row>
    <row r="47" spans="1:20" x14ac:dyDescent="0.25">
      <c r="A47" s="35"/>
      <c r="B47" s="43" t="str">
        <f>IF(B46&lt;&gt;"",IF(B46&gt;B45,"","Reihenfolge"),"")&amp;IF(B45&lt;&gt;"",IF(B45&gt;B44,"","Reihenfolge"),"")</f>
        <v/>
      </c>
      <c r="C47" s="43" t="str">
        <f>IF(C46&lt;&gt;"",IF(C46&gt;C45,"","Reihenfolge"),"")&amp;IF(C45&lt;&gt;"",IF(C45&gt;C44,"","Reihenfolge"),"")</f>
        <v/>
      </c>
      <c r="D47" s="35"/>
      <c r="E47" s="35"/>
      <c r="F47" s="35"/>
      <c r="G47" s="100"/>
      <c r="H47" s="100"/>
      <c r="I47" s="58" t="s">
        <v>114</v>
      </c>
      <c r="L47" s="57"/>
      <c r="O47" s="135" t="s">
        <v>321</v>
      </c>
      <c r="P47" s="54"/>
      <c r="Q47" s="54"/>
      <c r="R47" s="54"/>
      <c r="S47" s="54"/>
      <c r="T47" s="55"/>
    </row>
    <row r="48" spans="1:20" ht="15.75" thickBot="1" x14ac:dyDescent="0.3">
      <c r="A48" s="35" t="s">
        <v>78</v>
      </c>
      <c r="B48" s="35" t="s">
        <v>151</v>
      </c>
      <c r="C48" s="35"/>
      <c r="D48" s="35"/>
      <c r="E48" s="35" t="s">
        <v>152</v>
      </c>
      <c r="F48" s="37">
        <v>7200</v>
      </c>
      <c r="G48" s="100"/>
      <c r="H48" s="100"/>
      <c r="I48" s="59"/>
      <c r="J48" s="60"/>
      <c r="K48" s="60"/>
      <c r="L48" s="61"/>
      <c r="O48" s="58"/>
      <c r="P48" t="s">
        <v>179</v>
      </c>
      <c r="T48" s="57"/>
    </row>
    <row r="49" spans="1:20" x14ac:dyDescent="0.25">
      <c r="A49" s="35" t="s">
        <v>87</v>
      </c>
      <c r="B49" s="35"/>
      <c r="C49" s="36"/>
      <c r="D49" s="35"/>
      <c r="E49" s="35"/>
      <c r="F49" s="37"/>
      <c r="G49" s="100"/>
      <c r="H49" s="100"/>
      <c r="O49" s="58"/>
      <c r="P49" t="s">
        <v>180</v>
      </c>
      <c r="R49" t="s">
        <v>183</v>
      </c>
      <c r="T49" s="57"/>
    </row>
    <row r="50" spans="1:20" x14ac:dyDescent="0.25">
      <c r="A50" s="38" t="s">
        <v>71</v>
      </c>
      <c r="B50" s="39" t="s">
        <v>72</v>
      </c>
      <c r="C50" s="39" t="s">
        <v>73</v>
      </c>
      <c r="D50" s="40" t="s">
        <v>74</v>
      </c>
      <c r="E50" s="40" t="s">
        <v>75</v>
      </c>
      <c r="F50" s="47"/>
      <c r="G50" s="100"/>
      <c r="H50" s="100"/>
      <c r="O50" s="58"/>
      <c r="P50" s="103">
        <f>'KSK1'!E3</f>
        <v>0</v>
      </c>
      <c r="Q50" s="48">
        <f>'KSK1'!G18</f>
        <v>0</v>
      </c>
      <c r="R50" s="130" t="e">
        <f>ROUND(P50/Q50,2)</f>
        <v>#DIV/0!</v>
      </c>
      <c r="S50" s="130" t="s">
        <v>322</v>
      </c>
      <c r="T50" s="57"/>
    </row>
    <row r="51" spans="1:20" x14ac:dyDescent="0.25">
      <c r="A51" s="38" t="str">
        <f>A48</f>
        <v>3.</v>
      </c>
      <c r="B51" s="41">
        <v>101</v>
      </c>
      <c r="C51" s="41">
        <v>181</v>
      </c>
      <c r="D51" s="42">
        <f>F48</f>
        <v>7200</v>
      </c>
      <c r="E51" s="44">
        <f>ROUND(D51-E52,2)</f>
        <v>1149.58</v>
      </c>
      <c r="F51" s="35"/>
      <c r="G51" s="100"/>
      <c r="H51" s="100">
        <f>E51</f>
        <v>1149.58</v>
      </c>
      <c r="O51" s="58"/>
      <c r="P51" s="103">
        <f>'KSK1'!H3</f>
        <v>0</v>
      </c>
      <c r="Q51" s="48">
        <v>1.19</v>
      </c>
      <c r="R51" s="130">
        <f>ROUND(P51/Q51,2)</f>
        <v>0</v>
      </c>
      <c r="S51" s="130" t="s">
        <v>323</v>
      </c>
      <c r="T51" s="57"/>
    </row>
    <row r="52" spans="1:20" x14ac:dyDescent="0.25">
      <c r="A52" s="38"/>
      <c r="B52" s="41"/>
      <c r="C52" s="41">
        <v>801</v>
      </c>
      <c r="D52" s="42"/>
      <c r="E52" s="42">
        <f>ROUND(F48/(1+D31),2)</f>
        <v>6050.42</v>
      </c>
      <c r="F52" s="35"/>
      <c r="G52" s="100"/>
      <c r="H52" s="100"/>
      <c r="O52" s="58"/>
      <c r="P52" s="103" t="s">
        <v>181</v>
      </c>
      <c r="Q52" s="48"/>
      <c r="T52" s="57"/>
    </row>
    <row r="53" spans="1:20" ht="15.75" thickBot="1" x14ac:dyDescent="0.3">
      <c r="A53" s="38"/>
      <c r="B53" s="41"/>
      <c r="C53" s="41"/>
      <c r="D53" s="42"/>
      <c r="E53" s="42"/>
      <c r="F53" s="35"/>
      <c r="G53" s="100"/>
      <c r="H53" s="100"/>
      <c r="O53" s="59"/>
      <c r="P53" s="134" t="s">
        <v>182</v>
      </c>
      <c r="Q53" s="60"/>
      <c r="R53" s="60"/>
      <c r="S53" s="60"/>
      <c r="T53" s="61"/>
    </row>
    <row r="54" spans="1:20" x14ac:dyDescent="0.25">
      <c r="A54" s="35"/>
      <c r="B54" s="43" t="str">
        <f>IF(B53&lt;&gt;"",IF(B53&gt;B52,"","Reihenfolge"),"")&amp;IF(B52&lt;&gt;"",IF(B52&gt;B51,"","Reihenfolge"),"")</f>
        <v/>
      </c>
      <c r="C54" s="43" t="str">
        <f>IF(C53&lt;&gt;"",IF(C53&gt;C52,"","Reihenfolge"),"")&amp;IF(C52&lt;&gt;"",IF(C52&gt;C51,"","Reihenfolge"),"")</f>
        <v/>
      </c>
      <c r="D54" s="35"/>
      <c r="E54" s="35"/>
      <c r="F54" s="35"/>
      <c r="G54" s="100"/>
      <c r="H54" s="100"/>
    </row>
    <row r="55" spans="1:20" x14ac:dyDescent="0.25">
      <c r="A55" s="35" t="s">
        <v>79</v>
      </c>
      <c r="B55" s="35" t="s">
        <v>153</v>
      </c>
      <c r="C55" s="35"/>
      <c r="D55" s="35"/>
      <c r="E55" s="35" t="s">
        <v>157</v>
      </c>
      <c r="F55" s="37">
        <v>48300</v>
      </c>
      <c r="G55" s="100"/>
      <c r="H55" s="100"/>
    </row>
    <row r="56" spans="1:20" x14ac:dyDescent="0.25">
      <c r="A56" s="35" t="s">
        <v>88</v>
      </c>
      <c r="B56" s="45" t="s">
        <v>154</v>
      </c>
      <c r="C56" s="35" t="s">
        <v>155</v>
      </c>
      <c r="D56" s="35"/>
      <c r="E56" s="35"/>
      <c r="F56" s="37"/>
      <c r="G56" s="100"/>
      <c r="H56" s="100"/>
    </row>
    <row r="57" spans="1:20" x14ac:dyDescent="0.25">
      <c r="A57" s="38" t="s">
        <v>71</v>
      </c>
      <c r="B57" s="39" t="s">
        <v>72</v>
      </c>
      <c r="C57" s="39" t="s">
        <v>73</v>
      </c>
      <c r="D57" s="40" t="s">
        <v>74</v>
      </c>
      <c r="E57" s="40" t="s">
        <v>75</v>
      </c>
      <c r="F57" s="47"/>
      <c r="G57" s="100"/>
      <c r="H57" s="100"/>
    </row>
    <row r="58" spans="1:20" x14ac:dyDescent="0.25">
      <c r="A58" s="38" t="s">
        <v>79</v>
      </c>
      <c r="B58" s="41">
        <v>34</v>
      </c>
      <c r="C58" s="41">
        <v>171</v>
      </c>
      <c r="D58" s="42">
        <f>F55</f>
        <v>48300</v>
      </c>
      <c r="E58" s="42">
        <f>ROUND(D58+D59,2)</f>
        <v>57477</v>
      </c>
      <c r="F58" s="35"/>
      <c r="G58" s="100"/>
      <c r="H58" s="100"/>
    </row>
    <row r="59" spans="1:20" x14ac:dyDescent="0.25">
      <c r="A59" s="38"/>
      <c r="B59" s="41">
        <v>141</v>
      </c>
      <c r="C59" s="41"/>
      <c r="D59" s="42">
        <f>ROUND(D58*D31,2)</f>
        <v>9177</v>
      </c>
      <c r="E59" s="42"/>
      <c r="F59" s="35"/>
      <c r="G59" s="100">
        <f>D59</f>
        <v>9177</v>
      </c>
      <c r="H59" s="100"/>
    </row>
    <row r="60" spans="1:20" x14ac:dyDescent="0.25">
      <c r="A60" s="38"/>
      <c r="B60" s="41"/>
      <c r="C60" s="41"/>
      <c r="D60" s="42"/>
      <c r="E60" s="42"/>
      <c r="F60" s="35"/>
      <c r="G60" s="100"/>
      <c r="H60" s="100"/>
    </row>
    <row r="61" spans="1:20" x14ac:dyDescent="0.25">
      <c r="A61" s="35"/>
      <c r="B61" s="43" t="str">
        <f>IF(B60&lt;&gt;"",IF(B60&gt;B59,"","Reihenfolge"),"")&amp;IF(B59&lt;&gt;"",IF(B59&gt;B58,"","Reihenfolge"),"")</f>
        <v/>
      </c>
      <c r="C61" s="43" t="str">
        <f>IF(C60&lt;&gt;"",IF(C60&gt;C59,"","Reihenfolge"),"")&amp;IF(C59&lt;&gt;"",IF(C59&gt;C58,"","Reihenfolge"),"")</f>
        <v/>
      </c>
      <c r="D61" s="35"/>
      <c r="E61" s="35"/>
      <c r="F61" s="35"/>
      <c r="G61" s="100"/>
      <c r="H61" s="100"/>
    </row>
    <row r="62" spans="1:20" x14ac:dyDescent="0.25">
      <c r="A62" s="35" t="s">
        <v>80</v>
      </c>
      <c r="B62" t="s">
        <v>158</v>
      </c>
      <c r="F62" s="35"/>
      <c r="G62" s="100"/>
      <c r="H62" s="100"/>
    </row>
    <row r="63" spans="1:20" x14ac:dyDescent="0.25">
      <c r="A63" s="35" t="s">
        <v>86</v>
      </c>
      <c r="F63" s="37"/>
      <c r="G63" s="100"/>
      <c r="H63" s="100"/>
    </row>
    <row r="64" spans="1:20" x14ac:dyDescent="0.25">
      <c r="A64" s="38" t="s">
        <v>71</v>
      </c>
      <c r="B64" s="39" t="s">
        <v>72</v>
      </c>
      <c r="C64" s="39" t="s">
        <v>73</v>
      </c>
      <c r="D64" s="40" t="s">
        <v>74</v>
      </c>
      <c r="E64" s="40" t="s">
        <v>75</v>
      </c>
      <c r="F64" s="47"/>
      <c r="G64" s="100"/>
      <c r="H64" s="100"/>
    </row>
    <row r="65" spans="1:8" x14ac:dyDescent="0.25">
      <c r="A65" s="38" t="str">
        <f>A62</f>
        <v>5.</v>
      </c>
      <c r="B65" s="41">
        <v>171</v>
      </c>
      <c r="C65" s="41">
        <v>131</v>
      </c>
      <c r="D65" s="42">
        <f>ROUND(E37,2)</f>
        <v>104.91</v>
      </c>
      <c r="E65" s="42">
        <f>ROUND(E37,2)</f>
        <v>104.91</v>
      </c>
      <c r="F65" s="35"/>
      <c r="G65" s="100"/>
      <c r="H65" s="100"/>
    </row>
    <row r="66" spans="1:8" x14ac:dyDescent="0.25">
      <c r="A66" s="38"/>
      <c r="B66" s="41"/>
      <c r="C66" s="41"/>
      <c r="D66" s="42"/>
      <c r="E66" s="42"/>
      <c r="F66" s="35"/>
      <c r="G66" s="100"/>
      <c r="H66" s="100"/>
    </row>
    <row r="67" spans="1:8" x14ac:dyDescent="0.25">
      <c r="A67" s="38"/>
      <c r="B67" s="41"/>
      <c r="C67" s="41"/>
      <c r="D67" s="42"/>
      <c r="E67" s="42"/>
      <c r="F67" s="35"/>
      <c r="G67" s="100"/>
      <c r="H67" s="100"/>
    </row>
    <row r="68" spans="1:8" x14ac:dyDescent="0.25">
      <c r="A68" s="35"/>
      <c r="B68" s="43" t="str">
        <f>IF(B67&lt;&gt;"",IF(B67&gt;B66,"","Reihenfolge"),"")&amp;IF(B66&lt;&gt;"",IF(B66&gt;B65,"","Reihenfolge"),"")</f>
        <v/>
      </c>
      <c r="C68" s="43" t="str">
        <f>IF(C67&lt;&gt;"",IF(C67&gt;C66,"","Reihenfolge"),"")&amp;IF(C66&lt;&gt;"",IF(C66&gt;C65,"","Reihenfolge"),"")</f>
        <v/>
      </c>
      <c r="D68" s="35"/>
      <c r="E68" s="35"/>
      <c r="F68" s="35"/>
      <c r="G68" s="100"/>
      <c r="H68" s="100"/>
    </row>
    <row r="69" spans="1:8" x14ac:dyDescent="0.25">
      <c r="A69" s="35" t="s">
        <v>81</v>
      </c>
      <c r="B69" s="35" t="s">
        <v>160</v>
      </c>
      <c r="C69" s="35"/>
      <c r="D69" s="35"/>
      <c r="E69" s="35" t="s">
        <v>161</v>
      </c>
      <c r="F69" s="37">
        <v>1790</v>
      </c>
      <c r="G69" s="100"/>
      <c r="H69" s="100"/>
    </row>
    <row r="70" spans="1:8" x14ac:dyDescent="0.25">
      <c r="A70" s="35" t="s">
        <v>88</v>
      </c>
      <c r="B70" s="35"/>
      <c r="C70" s="35"/>
      <c r="D70" s="35"/>
      <c r="E70" s="35"/>
      <c r="F70" s="37"/>
      <c r="G70" s="100"/>
      <c r="H70" s="100"/>
    </row>
    <row r="71" spans="1:8" x14ac:dyDescent="0.25">
      <c r="A71" s="38" t="s">
        <v>71</v>
      </c>
      <c r="B71" s="39" t="s">
        <v>72</v>
      </c>
      <c r="C71" s="39" t="s">
        <v>73</v>
      </c>
      <c r="D71" s="40" t="s">
        <v>74</v>
      </c>
      <c r="E71" s="40" t="s">
        <v>75</v>
      </c>
      <c r="F71" s="47"/>
      <c r="G71" s="100"/>
      <c r="H71" s="100"/>
    </row>
    <row r="72" spans="1:8" x14ac:dyDescent="0.25">
      <c r="A72" s="38" t="str">
        <f>A69</f>
        <v>6.</v>
      </c>
      <c r="B72" s="41">
        <v>33</v>
      </c>
      <c r="C72" s="41">
        <v>171</v>
      </c>
      <c r="D72" s="46">
        <f>ROUND(D73/D31,2)</f>
        <v>9421.0499999999993</v>
      </c>
      <c r="E72" s="42">
        <f>ROUND(D72+D73,2)</f>
        <v>11211.05</v>
      </c>
      <c r="F72" s="35"/>
      <c r="G72" s="100"/>
      <c r="H72" s="100"/>
    </row>
    <row r="73" spans="1:8" x14ac:dyDescent="0.25">
      <c r="A73" s="38"/>
      <c r="B73" s="41">
        <v>141</v>
      </c>
      <c r="C73" s="41"/>
      <c r="D73" s="42">
        <f>F69</f>
        <v>1790</v>
      </c>
      <c r="E73" s="42"/>
      <c r="F73" s="35"/>
      <c r="G73" s="100">
        <f>D73</f>
        <v>1790</v>
      </c>
      <c r="H73" s="100"/>
    </row>
    <row r="74" spans="1:8" x14ac:dyDescent="0.25">
      <c r="A74" s="38"/>
      <c r="B74" s="41"/>
      <c r="C74" s="41"/>
      <c r="D74" s="42"/>
      <c r="E74" s="42"/>
      <c r="F74" s="35"/>
      <c r="G74" s="100"/>
      <c r="H74" s="100"/>
    </row>
    <row r="75" spans="1:8" x14ac:dyDescent="0.25">
      <c r="A75" s="35"/>
      <c r="B75" s="43" t="str">
        <f>IF(B74&lt;&gt;"",IF(B74&gt;B73,"","Reihenfolge"),"")&amp;IF(B73&lt;&gt;"",IF(B73&gt;B72,"","Reihenfolge"),"")</f>
        <v/>
      </c>
      <c r="C75" s="43" t="str">
        <f>IF(C74&lt;&gt;"",IF(C74&gt;C73,"","Reihenfolge"),"")&amp;IF(C73&lt;&gt;"",IF(C73&gt;C72,"","Reihenfolge"),"")</f>
        <v/>
      </c>
      <c r="D75" s="47"/>
      <c r="E75" s="47"/>
      <c r="F75" s="35"/>
      <c r="G75" s="100"/>
      <c r="H75" s="100"/>
    </row>
    <row r="76" spans="1:8" x14ac:dyDescent="0.25">
      <c r="A76" s="35" t="s">
        <v>82</v>
      </c>
      <c r="B76" s="35" t="s">
        <v>162</v>
      </c>
      <c r="C76" s="35"/>
      <c r="D76" s="35"/>
      <c r="E76" s="35"/>
      <c r="F76" s="37">
        <v>900</v>
      </c>
      <c r="G76" s="100"/>
      <c r="H76" s="100"/>
    </row>
    <row r="77" spans="1:8" x14ac:dyDescent="0.25">
      <c r="A77" t="s">
        <v>86</v>
      </c>
      <c r="B77" t="s">
        <v>163</v>
      </c>
      <c r="C77" s="48"/>
      <c r="D77" s="35"/>
      <c r="E77" s="35"/>
      <c r="F77" s="37">
        <v>2400</v>
      </c>
      <c r="G77" s="100"/>
      <c r="H77" s="100"/>
    </row>
    <row r="78" spans="1:8" x14ac:dyDescent="0.25">
      <c r="A78" s="38" t="s">
        <v>71</v>
      </c>
      <c r="B78" s="39" t="s">
        <v>72</v>
      </c>
      <c r="C78" s="39" t="s">
        <v>73</v>
      </c>
      <c r="D78" s="40" t="s">
        <v>74</v>
      </c>
      <c r="E78" s="40" t="s">
        <v>75</v>
      </c>
      <c r="F78" s="47"/>
      <c r="G78" s="100"/>
      <c r="H78" s="100"/>
    </row>
    <row r="79" spans="1:8" x14ac:dyDescent="0.25">
      <c r="A79" s="38" t="str">
        <f>A76</f>
        <v>7.</v>
      </c>
      <c r="B79" s="41">
        <v>82</v>
      </c>
      <c r="C79" s="41">
        <v>131</v>
      </c>
      <c r="D79" s="42">
        <f>F77</f>
        <v>2400</v>
      </c>
      <c r="E79" s="42">
        <f>ROUND(D79+D80,2)</f>
        <v>3300</v>
      </c>
      <c r="F79" s="47"/>
      <c r="G79" s="100"/>
      <c r="H79" s="100"/>
    </row>
    <row r="80" spans="1:8" x14ac:dyDescent="0.25">
      <c r="A80" s="38"/>
      <c r="B80" s="41">
        <v>210</v>
      </c>
      <c r="C80" s="41"/>
      <c r="D80" s="42">
        <f>F76</f>
        <v>900</v>
      </c>
      <c r="E80" s="42"/>
      <c r="F80" s="35"/>
      <c r="G80" s="100"/>
      <c r="H80" s="100"/>
    </row>
    <row r="81" spans="1:8" x14ac:dyDescent="0.25">
      <c r="A81" s="38"/>
      <c r="B81" s="41"/>
      <c r="C81" s="41"/>
      <c r="D81" s="42"/>
      <c r="E81" s="42"/>
      <c r="F81" s="35"/>
      <c r="G81" s="100"/>
      <c r="H81" s="100"/>
    </row>
    <row r="82" spans="1:8" x14ac:dyDescent="0.25">
      <c r="A82" s="35"/>
      <c r="B82" s="43" t="str">
        <f>IF(B81&lt;&gt;"",IF(B81&gt;B80,"","Reihenfolge"),"")&amp;IF(B80&lt;&gt;"",IF(B80&gt;B79,"","Reihenfolge"),"")</f>
        <v/>
      </c>
      <c r="C82" s="43" t="str">
        <f>IF(C81&lt;&gt;"",IF(C81&gt;C80,"","Reihenfolge"),"")&amp;IF(C80&lt;&gt;"",IF(C80&gt;C79,"","Reihenfolge"),"")</f>
        <v/>
      </c>
      <c r="D82" s="35"/>
      <c r="E82" s="35"/>
      <c r="F82" s="35"/>
      <c r="G82" s="100"/>
      <c r="H82" s="100"/>
    </row>
    <row r="83" spans="1:8" x14ac:dyDescent="0.25">
      <c r="A83" s="35" t="s">
        <v>83</v>
      </c>
      <c r="B83" s="35" t="s">
        <v>164</v>
      </c>
      <c r="C83" s="35"/>
      <c r="D83" s="35"/>
      <c r="E83" s="35"/>
      <c r="F83" s="37">
        <v>28000</v>
      </c>
      <c r="G83" s="100"/>
      <c r="H83" s="100"/>
    </row>
    <row r="84" spans="1:8" x14ac:dyDescent="0.25">
      <c r="A84" s="35" t="s">
        <v>171</v>
      </c>
      <c r="B84" s="35"/>
      <c r="C84" s="35"/>
      <c r="D84" s="35"/>
      <c r="E84" s="35"/>
      <c r="F84" s="37"/>
      <c r="G84" s="100"/>
      <c r="H84" s="100"/>
    </row>
    <row r="85" spans="1:8" x14ac:dyDescent="0.25">
      <c r="A85" s="38" t="s">
        <v>71</v>
      </c>
      <c r="B85" s="39" t="s">
        <v>72</v>
      </c>
      <c r="C85" s="39" t="s">
        <v>73</v>
      </c>
      <c r="D85" s="40" t="s">
        <v>74</v>
      </c>
      <c r="E85" s="40" t="s">
        <v>75</v>
      </c>
      <c r="F85" s="47"/>
      <c r="G85" s="100"/>
      <c r="H85" s="100"/>
    </row>
    <row r="86" spans="1:8" x14ac:dyDescent="0.25">
      <c r="A86" s="38" t="s">
        <v>83</v>
      </c>
      <c r="B86" s="41">
        <v>940</v>
      </c>
      <c r="C86" s="41">
        <v>391</v>
      </c>
      <c r="D86" s="42">
        <f>ROUND(F83,2)</f>
        <v>28000</v>
      </c>
      <c r="E86" s="42">
        <f>ROUND(F83,2)</f>
        <v>28000</v>
      </c>
      <c r="F86" s="35"/>
      <c r="G86" s="100"/>
      <c r="H86" s="100"/>
    </row>
    <row r="87" spans="1:8" x14ac:dyDescent="0.25">
      <c r="A87" s="38"/>
      <c r="B87" s="41"/>
      <c r="C87" s="41"/>
      <c r="D87" s="42"/>
      <c r="E87" s="42"/>
      <c r="F87" s="35"/>
      <c r="G87" s="100"/>
      <c r="H87" s="100"/>
    </row>
    <row r="88" spans="1:8" x14ac:dyDescent="0.25">
      <c r="A88" s="38"/>
      <c r="B88" s="41"/>
      <c r="C88" s="41"/>
      <c r="D88" s="42"/>
      <c r="E88" s="42"/>
      <c r="F88" s="35"/>
      <c r="G88" s="100"/>
      <c r="H88" s="100"/>
    </row>
    <row r="89" spans="1:8" x14ac:dyDescent="0.25">
      <c r="A89" s="35"/>
      <c r="B89" s="43" t="str">
        <f>IF(B88&lt;&gt;"",IF(B88&gt;B87,"","Reihenfolge"),"")&amp;IF(B87&lt;&gt;"",IF(B87&gt;B86,"","Reihenfolge"),"")</f>
        <v/>
      </c>
      <c r="C89" s="43" t="str">
        <f>IF(C88&lt;&gt;"",IF(C88&gt;C87,"","Reihenfolge"),"")&amp;IF(C87&lt;&gt;"",IF(C87&gt;C86,"","Reihenfolge"),"")</f>
        <v/>
      </c>
      <c r="D89" s="35"/>
      <c r="E89" s="35"/>
      <c r="F89" s="35"/>
      <c r="G89" s="100"/>
      <c r="H89" s="100"/>
    </row>
    <row r="90" spans="1:8" x14ac:dyDescent="0.25">
      <c r="A90" s="35" t="s">
        <v>84</v>
      </c>
      <c r="B90" s="35" t="s">
        <v>166</v>
      </c>
      <c r="C90" s="35"/>
      <c r="D90" s="49"/>
      <c r="E90" s="35"/>
      <c r="F90" s="35"/>
      <c r="G90" s="100"/>
      <c r="H90" s="100"/>
    </row>
    <row r="91" spans="1:8" x14ac:dyDescent="0.25">
      <c r="A91" s="35" t="s">
        <v>171</v>
      </c>
      <c r="B91" s="35"/>
      <c r="C91" s="35"/>
      <c r="D91" s="35" t="s">
        <v>167</v>
      </c>
      <c r="E91" s="98">
        <f>ROUND(G29-F83,2)</f>
        <v>6200</v>
      </c>
      <c r="F91" s="97"/>
      <c r="G91" s="100"/>
      <c r="H91" s="100"/>
    </row>
    <row r="92" spans="1:8" x14ac:dyDescent="0.25">
      <c r="A92" s="38" t="s">
        <v>71</v>
      </c>
      <c r="B92" s="39" t="s">
        <v>72</v>
      </c>
      <c r="C92" s="39" t="s">
        <v>73</v>
      </c>
      <c r="D92" s="40" t="s">
        <v>74</v>
      </c>
      <c r="E92" s="40" t="s">
        <v>75</v>
      </c>
      <c r="F92" s="47"/>
      <c r="G92" s="100"/>
      <c r="H92" s="100"/>
    </row>
    <row r="93" spans="1:8" x14ac:dyDescent="0.25">
      <c r="A93" s="38" t="str">
        <f>A90</f>
        <v>9.</v>
      </c>
      <c r="B93" s="41">
        <v>301</v>
      </c>
      <c r="C93" s="41">
        <v>391</v>
      </c>
      <c r="D93" s="42">
        <f>ROUND(E91,2)</f>
        <v>6200</v>
      </c>
      <c r="E93" s="42">
        <f>ROUND(D93,2)</f>
        <v>6200</v>
      </c>
      <c r="F93" s="35"/>
      <c r="G93" s="100"/>
      <c r="H93" s="100"/>
    </row>
    <row r="94" spans="1:8" x14ac:dyDescent="0.25">
      <c r="A94" s="38"/>
      <c r="B94" s="41"/>
      <c r="C94" s="41"/>
      <c r="D94" s="42"/>
      <c r="E94" s="42"/>
      <c r="F94" s="35"/>
      <c r="G94" s="100"/>
      <c r="H94" s="100"/>
    </row>
    <row r="95" spans="1:8" x14ac:dyDescent="0.25">
      <c r="A95" s="38"/>
      <c r="B95" s="41"/>
      <c r="C95" s="41"/>
      <c r="D95" s="42"/>
      <c r="E95" s="42"/>
      <c r="F95" s="35"/>
      <c r="G95" s="100"/>
      <c r="H95" s="100"/>
    </row>
    <row r="96" spans="1:8" x14ac:dyDescent="0.25">
      <c r="A96" s="35"/>
      <c r="B96" s="43" t="str">
        <f>IF(B95&lt;&gt;"",IF(B95&gt;B94,"","Reihenfolge"),"")&amp;IF(B94&lt;&gt;"",IF(B94&gt;B93,"","Reihenfolge"),"")</f>
        <v/>
      </c>
      <c r="C96" s="43" t="str">
        <f>IF(C95&lt;&gt;"",IF(C95&gt;C94,"","Reihenfolge"),"")&amp;IF(C94&lt;&gt;"",IF(C94&gt;C93,"","Reihenfolge"),"")</f>
        <v/>
      </c>
      <c r="D96" s="35"/>
      <c r="E96" s="35"/>
      <c r="F96" s="35"/>
      <c r="G96" s="100"/>
      <c r="H96" s="100"/>
    </row>
    <row r="97" spans="1:9" x14ac:dyDescent="0.25">
      <c r="A97" s="35" t="s">
        <v>85</v>
      </c>
      <c r="B97" s="35" t="s">
        <v>173</v>
      </c>
      <c r="C97" s="35"/>
      <c r="D97" s="49"/>
      <c r="E97" s="35"/>
      <c r="F97" s="35"/>
      <c r="G97" s="100"/>
      <c r="H97" s="100"/>
    </row>
    <row r="98" spans="1:9" x14ac:dyDescent="0.25">
      <c r="A98" s="35" t="s">
        <v>171</v>
      </c>
      <c r="B98" s="35"/>
      <c r="C98" s="35"/>
      <c r="D98" s="49" t="s">
        <v>167</v>
      </c>
      <c r="E98" s="102">
        <f>ROUND(G98-H98,2)</f>
        <v>10214.17</v>
      </c>
      <c r="F98" s="37"/>
      <c r="G98" s="100">
        <f>SUM(G37:G97)</f>
        <v>11363.75</v>
      </c>
      <c r="H98" s="100">
        <f>SUM(H37:H97)</f>
        <v>1149.58</v>
      </c>
    </row>
    <row r="99" spans="1:9" x14ac:dyDescent="0.25">
      <c r="A99" s="38" t="s">
        <v>71</v>
      </c>
      <c r="B99" s="39" t="s">
        <v>72</v>
      </c>
      <c r="C99" s="39" t="s">
        <v>73</v>
      </c>
      <c r="D99" s="40" t="s">
        <v>74</v>
      </c>
      <c r="E99" s="40" t="s">
        <v>75</v>
      </c>
      <c r="F99" s="47"/>
    </row>
    <row r="100" spans="1:9" x14ac:dyDescent="0.25">
      <c r="A100" s="38" t="str">
        <f>A97</f>
        <v>10.</v>
      </c>
      <c r="B100" s="41">
        <v>940</v>
      </c>
      <c r="C100" s="41">
        <v>141</v>
      </c>
      <c r="D100" s="42">
        <f>ROUND(E98,2)</f>
        <v>10214.17</v>
      </c>
      <c r="E100" s="42">
        <f>ROUND(E98,2)</f>
        <v>10214.17</v>
      </c>
      <c r="F100" s="35"/>
    </row>
    <row r="101" spans="1:9" x14ac:dyDescent="0.25">
      <c r="A101" s="38"/>
      <c r="B101" s="41"/>
      <c r="C101" s="41"/>
      <c r="D101" s="42"/>
      <c r="E101" s="42"/>
      <c r="F101" s="47"/>
      <c r="G101" s="47"/>
      <c r="H101" s="47"/>
      <c r="I101" s="46"/>
    </row>
    <row r="102" spans="1:9" x14ac:dyDescent="0.25">
      <c r="A102" s="38"/>
      <c r="B102" s="41"/>
      <c r="C102" s="41"/>
      <c r="D102" s="42"/>
      <c r="E102" s="42"/>
      <c r="F102" s="35"/>
    </row>
    <row r="103" spans="1:9" x14ac:dyDescent="0.25">
      <c r="A103" s="35"/>
      <c r="B103" s="43" t="str">
        <f>IF(B102&lt;&gt;"",IF(B102&gt;B101,"","Reihenfolge"),"")&amp;IF(B101&lt;&gt;"",IF(B101&gt;B100,"","Reihenfolge"),"")</f>
        <v/>
      </c>
      <c r="C103" s="43" t="str">
        <f>IF(C102&lt;&gt;"",IF(C102&gt;C101,"","Reihenfolge"),"")&amp;IF(C101&lt;&gt;"",IF(C101&gt;C100,"","Reihenfolge"),"")</f>
        <v/>
      </c>
      <c r="D103" s="35"/>
      <c r="E103" s="35"/>
      <c r="F103" s="35"/>
    </row>
    <row r="104" spans="1:9" x14ac:dyDescent="0.25">
      <c r="A104" s="35" t="s">
        <v>168</v>
      </c>
      <c r="B104" s="35" t="s">
        <v>169</v>
      </c>
      <c r="C104" s="35"/>
      <c r="D104" s="49"/>
      <c r="E104" s="35"/>
    </row>
    <row r="105" spans="1:9" x14ac:dyDescent="0.25">
      <c r="A105" s="35" t="s">
        <v>172</v>
      </c>
      <c r="B105" s="35" t="s">
        <v>170</v>
      </c>
      <c r="C105" s="99">
        <v>6</v>
      </c>
      <c r="D105" s="49"/>
      <c r="G105" s="46">
        <f>D58</f>
        <v>48300</v>
      </c>
    </row>
    <row r="106" spans="1:9" x14ac:dyDescent="0.25">
      <c r="A106" s="38" t="s">
        <v>71</v>
      </c>
      <c r="B106" s="39" t="s">
        <v>72</v>
      </c>
      <c r="C106" s="39" t="s">
        <v>73</v>
      </c>
      <c r="D106" s="40" t="s">
        <v>74</v>
      </c>
      <c r="E106" s="40" t="s">
        <v>75</v>
      </c>
      <c r="F106">
        <v>6</v>
      </c>
      <c r="G106">
        <f>G105/F106</f>
        <v>8050</v>
      </c>
    </row>
    <row r="107" spans="1:9" x14ac:dyDescent="0.25">
      <c r="A107" s="38" t="str">
        <f>A104</f>
        <v>11.</v>
      </c>
      <c r="B107" s="41">
        <v>491</v>
      </c>
      <c r="C107" s="41">
        <v>34</v>
      </c>
      <c r="D107" s="42">
        <f>ROUND(G107,2)</f>
        <v>6037.5</v>
      </c>
      <c r="E107" s="42">
        <f>ROUND(D107,2)</f>
        <v>6037.5</v>
      </c>
      <c r="F107">
        <v>9</v>
      </c>
      <c r="G107">
        <f>ROUND(G106/12*F107,2)</f>
        <v>6037.5</v>
      </c>
      <c r="H107" t="str">
        <f>C56</f>
        <v>22.04.20xx</v>
      </c>
    </row>
    <row r="108" spans="1:9" x14ac:dyDescent="0.25">
      <c r="A108" s="38"/>
      <c r="B108" s="41"/>
      <c r="C108" s="41"/>
      <c r="D108" s="42"/>
      <c r="E108" s="42"/>
    </row>
    <row r="109" spans="1:9" x14ac:dyDescent="0.25">
      <c r="A109" s="38"/>
      <c r="B109" s="41"/>
      <c r="C109" s="41"/>
      <c r="D109" s="42"/>
      <c r="E109" s="42"/>
    </row>
  </sheetData>
  <sheetProtection password="E431" sheet="1" objects="1" scenarios="1"/>
  <mergeCells count="3">
    <mergeCell ref="B33:E33"/>
    <mergeCell ref="E15:F15"/>
    <mergeCell ref="E16:F16"/>
  </mergeCells>
  <conditionalFormatting sqref="B40:C40 B47:C47 B54:C54 B61:C61 B68:C68 B75:C75 B82:C82 B89:C89 B96:C96 B103:C103">
    <cfRule type="cellIs" dxfId="0" priority="1" stopIfTrue="1" operator="equal">
      <formula>"Reihenfolge"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A4" sqref="A4"/>
    </sheetView>
  </sheetViews>
  <sheetFormatPr baseColWidth="10" defaultRowHeight="15" x14ac:dyDescent="0.25"/>
  <sheetData>
    <row r="1" spans="1:2" x14ac:dyDescent="0.25">
      <c r="A1" s="156"/>
      <c r="B1" t="s">
        <v>340</v>
      </c>
    </row>
    <row r="2" spans="1:2" x14ac:dyDescent="0.25">
      <c r="A2" s="157"/>
      <c r="B2" t="s">
        <v>340</v>
      </c>
    </row>
    <row r="4" spans="1:2" x14ac:dyDescent="0.25">
      <c r="A4" s="159"/>
      <c r="B4" t="s">
        <v>341</v>
      </c>
    </row>
    <row r="5" spans="1:2" x14ac:dyDescent="0.25">
      <c r="A5" s="158"/>
      <c r="B5" t="s">
        <v>341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Info</vt:lpstr>
      <vt:lpstr>KSK1</vt:lpstr>
      <vt:lpstr>Kontonummern</vt:lpstr>
      <vt:lpstr>Prüfer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2021-02-02T10:24:20Z</cp:lastPrinted>
  <dcterms:created xsi:type="dcterms:W3CDTF">2021-01-22T09:39:44Z</dcterms:created>
  <dcterms:modified xsi:type="dcterms:W3CDTF">2025-07-20T10:14:35Z</dcterms:modified>
</cp:coreProperties>
</file>