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75" windowWidth="28515" windowHeight="12600"/>
  </bookViews>
  <sheets>
    <sheet name="Tabelle1" sheetId="1" r:id="rId1"/>
    <sheet name="Tabelle2" sheetId="2" r:id="rId2"/>
    <sheet name="Tabelle3" sheetId="3" r:id="rId3"/>
  </sheets>
  <calcPr calcId="125725"/>
</workbook>
</file>

<file path=xl/calcChain.xml><?xml version="1.0" encoding="utf-8"?>
<calcChain xmlns="http://schemas.openxmlformats.org/spreadsheetml/2006/main">
  <c r="I31" i="1"/>
  <c r="I29"/>
  <c r="I28"/>
  <c r="I27"/>
  <c r="I95"/>
  <c r="I98"/>
  <c r="G98"/>
  <c r="G96"/>
  <c r="G95"/>
  <c r="H39"/>
  <c r="H36"/>
  <c r="G86"/>
  <c r="B73"/>
  <c r="C5"/>
  <c r="C6" s="1"/>
  <c r="D12" s="1"/>
  <c r="E12" s="1"/>
  <c r="D17" s="1"/>
  <c r="G30"/>
  <c r="A35" s="1"/>
  <c r="C35" s="1"/>
  <c r="E35" s="1"/>
  <c r="A38" s="1"/>
  <c r="B50" s="1"/>
  <c r="H38" l="1"/>
  <c r="H40" s="1"/>
  <c r="H41" s="1"/>
  <c r="H37"/>
  <c r="B95"/>
  <c r="B98" s="1"/>
  <c r="D98" s="1"/>
  <c r="D44"/>
  <c r="F68" s="1"/>
  <c r="G17"/>
  <c r="C7"/>
  <c r="B17" s="1"/>
  <c r="B38"/>
  <c r="B56" s="1"/>
  <c r="B79" s="1"/>
  <c r="F70" l="1"/>
  <c r="F69"/>
  <c r="H42"/>
  <c r="E38"/>
  <c r="D45"/>
  <c r="E44" l="1"/>
  <c r="D64" s="1"/>
  <c r="G73" s="1"/>
  <c r="G61"/>
  <c r="I50"/>
  <c r="I73" s="1"/>
  <c r="G62" l="1"/>
  <c r="G65" s="1"/>
  <c r="G66" l="1"/>
  <c r="E64" s="1"/>
  <c r="D73" s="1"/>
  <c r="G63"/>
  <c r="E65" s="1"/>
  <c r="I79" s="1"/>
  <c r="D95" l="1"/>
  <c r="A82"/>
  <c r="G85"/>
  <c r="G87" s="1"/>
  <c r="G89" s="1"/>
  <c r="G90" s="1"/>
  <c r="G67"/>
  <c r="E66" s="1"/>
  <c r="D79" s="1"/>
  <c r="D97" l="1"/>
  <c r="E89"/>
  <c r="D96" s="1"/>
  <c r="D89"/>
</calcChain>
</file>

<file path=xl/sharedStrings.xml><?xml version="1.0" encoding="utf-8"?>
<sst xmlns="http://schemas.openxmlformats.org/spreadsheetml/2006/main" count="135" uniqueCount="97">
  <si>
    <t>033 BGA</t>
  </si>
  <si>
    <t>141 VSt</t>
  </si>
  <si>
    <t>gekauft.</t>
  </si>
  <si>
    <t>Wir haben im Jan. vor zwei Jahren einen Aktenvernichter zu Anschaffungskosten von:</t>
  </si>
  <si>
    <t>Abschreibung bislang:</t>
  </si>
  <si>
    <t>Nutzungsdauer:</t>
  </si>
  <si>
    <t>Jahre</t>
  </si>
  <si>
    <t>1 Jahr</t>
  </si>
  <si>
    <t>2 Jahr</t>
  </si>
  <si>
    <t>Anfangsbestand dies Jahr:</t>
  </si>
  <si>
    <t>AB</t>
  </si>
  <si>
    <t>491 Abschreibung</t>
  </si>
  <si>
    <t>034 Fuhrpark</t>
  </si>
  <si>
    <t>LKW Klein E.K.</t>
  </si>
  <si>
    <t>Möbius  KG</t>
  </si>
  <si>
    <t>Rechung</t>
  </si>
  <si>
    <t>Nr.:</t>
  </si>
  <si>
    <t>4586/09</t>
  </si>
  <si>
    <t>Pos.</t>
  </si>
  <si>
    <t>Artikelnr</t>
  </si>
  <si>
    <t>Menge</t>
  </si>
  <si>
    <t>Bezeich</t>
  </si>
  <si>
    <t>EP</t>
  </si>
  <si>
    <t>Rabatt</t>
  </si>
  <si>
    <t>Poswert</t>
  </si>
  <si>
    <t>LKW</t>
  </si>
  <si>
    <t>Warenwert</t>
  </si>
  <si>
    <t>Autragswertrabatt</t>
  </si>
  <si>
    <t>Wwert II</t>
  </si>
  <si>
    <t>Kdrabatt</t>
  </si>
  <si>
    <t>Wwert III</t>
  </si>
  <si>
    <t>Rgwert I</t>
  </si>
  <si>
    <t>Rechnungsendwert</t>
  </si>
  <si>
    <t>Zahlungsziel:</t>
  </si>
  <si>
    <t>Neufahrzeuge u. Reparaturen</t>
  </si>
  <si>
    <t>xyz</t>
  </si>
  <si>
    <t>Zulassung</t>
  </si>
  <si>
    <t>Überführung</t>
  </si>
  <si>
    <r>
      <t xml:space="preserve">8 Tage 3% Skonto 30 Tage netto v. </t>
    </r>
    <r>
      <rPr>
        <sz val="11"/>
        <color rgb="FFFF0000"/>
        <rFont val="Calibri"/>
        <family val="2"/>
        <scheme val="minor"/>
      </rPr>
      <t>Rgendwert</t>
    </r>
  </si>
  <si>
    <t>Rg-datum:</t>
  </si>
  <si>
    <t>Belegnr</t>
  </si>
  <si>
    <t>Sollkto</t>
  </si>
  <si>
    <t>Habenkto</t>
  </si>
  <si>
    <t>Soll €</t>
  </si>
  <si>
    <t>Haben €</t>
  </si>
  <si>
    <t>02.03.20xx</t>
  </si>
  <si>
    <t>intern</t>
  </si>
  <si>
    <t>1) 491</t>
  </si>
  <si>
    <t>1) 033</t>
  </si>
  <si>
    <t>171 Verbl a. LuL</t>
  </si>
  <si>
    <t>2)</t>
  </si>
  <si>
    <t>3. Wir bezahlen RG 4586/09 unter Abzug von Skonto</t>
  </si>
  <si>
    <t>Nebenrechnung</t>
  </si>
  <si>
    <t>Offener Posten(OP)</t>
  </si>
  <si>
    <t>3% Skonto v. Rgendwert!!!!</t>
  </si>
  <si>
    <t>Überweisungsbetrag</t>
  </si>
  <si>
    <t>Warum?</t>
  </si>
  <si>
    <t>Wir haben ein Anlagegut gekauft - Anschaffungskosten:</t>
  </si>
  <si>
    <t>Nun zahlen wir</t>
  </si>
  <si>
    <t>weniger:</t>
  </si>
  <si>
    <t>Wenn das Anlagegut billiger wird, wird auch die VSt kleiner:</t>
  </si>
  <si>
    <t>3)</t>
  </si>
  <si>
    <t>131 Bank</t>
  </si>
  <si>
    <t>4) Abschreibung zum Jahresende:</t>
  </si>
  <si>
    <t>Nebenrechnung_</t>
  </si>
  <si>
    <t>Anschaffungskosten(nach Skonto!)</t>
  </si>
  <si>
    <t>Monate(Märzkauf)</t>
  </si>
  <si>
    <t>Abschr. im Anschaffjahr</t>
  </si>
  <si>
    <t>4) 034</t>
  </si>
  <si>
    <t>4)</t>
  </si>
  <si>
    <t>940 SBK</t>
  </si>
  <si>
    <t>jährl. Afa (2+3+… Jahr)</t>
  </si>
  <si>
    <t>dürfte Skonto nicht von den</t>
  </si>
  <si>
    <t>Nebenkosten gezogen werden!</t>
  </si>
  <si>
    <t>Anschaffko</t>
  </si>
  <si>
    <t>Überweisung!</t>
  </si>
  <si>
    <t>Nebenkosten</t>
  </si>
  <si>
    <t>vom Rechnungsendwert!</t>
  </si>
  <si>
    <t>930 G+V</t>
  </si>
  <si>
    <t>--------------------------------------------------------------------------------------------------------------------------------------------------------------------------------------------------------------------</t>
  </si>
  <si>
    <t>1) Abschreibung im aktuellen Jahr:</t>
  </si>
  <si>
    <t>2) Wir kaufen einen neuen Firmen-LKW:</t>
  </si>
  <si>
    <t>Rabatte nicht addieren!</t>
  </si>
  <si>
    <t>Gesamtrabatt:</t>
  </si>
  <si>
    <t>EP(100%)</t>
  </si>
  <si>
    <t>oder:</t>
  </si>
  <si>
    <t>Wir haben einen Me.-rab. von 5%</t>
  </si>
  <si>
    <t>u.e. Kdrab von 5%. Gesamt aber</t>
  </si>
  <si>
    <t>wert abgezogen werden!</t>
  </si>
  <si>
    <t>nicht 10%, da Rab. v. jeweil. Rest-</t>
  </si>
  <si>
    <t>=13162,5/135000</t>
  </si>
  <si>
    <t>=I27/I28</t>
  </si>
  <si>
    <t>=1-(1-F30)*(1-D35)</t>
  </si>
  <si>
    <t>=1-0,95*0,95</t>
  </si>
  <si>
    <t>s. auch hotpot-&gt;</t>
  </si>
  <si>
    <t>"Probleme"</t>
  </si>
  <si>
    <r>
      <t xml:space="preserve">falls </t>
    </r>
    <r>
      <rPr>
        <b/>
        <sz val="11"/>
        <color rgb="FFFF0000"/>
        <rFont val="Calibri"/>
        <family val="2"/>
        <scheme val="minor"/>
      </rPr>
      <t>nicht</t>
    </r>
    <r>
      <rPr>
        <b/>
        <sz val="11"/>
        <color rgb="FF00B050"/>
        <rFont val="Calibri"/>
        <family val="2"/>
        <scheme val="minor"/>
      </rPr>
      <t xml:space="preserve"> vom Rgendwert</t>
    </r>
  </si>
</sst>
</file>

<file path=xl/styles.xml><?xml version="1.0" encoding="utf-8"?>
<styleSheet xmlns="http://schemas.openxmlformats.org/spreadsheetml/2006/main">
  <numFmts count="4">
    <numFmt numFmtId="44" formatCode="_-* #,##0.00\ &quot;€&quot;_-;\-* #,##0.00\ &quot;€&quot;_-;_-* &quot;-&quot;??\ &quot;€&quot;_-;_-@_-"/>
    <numFmt numFmtId="164" formatCode="000"/>
    <numFmt numFmtId="165" formatCode="0%\ &quot;Mwst.&quot;"/>
    <numFmt numFmtId="167" formatCode="0.000%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sz val="6"/>
      <name val="Arial"/>
      <family val="2"/>
    </font>
    <font>
      <b/>
      <sz val="11"/>
      <color rgb="FF00B05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FF0000"/>
      </left>
      <right/>
      <top style="thin">
        <color rgb="FFFF0000"/>
      </top>
      <bottom/>
      <diagonal/>
    </border>
    <border>
      <left/>
      <right style="thin">
        <color rgb="FFFF0000"/>
      </right>
      <top style="thin">
        <color rgb="FFFF0000"/>
      </top>
      <bottom/>
      <diagonal/>
    </border>
    <border>
      <left style="thin">
        <color rgb="FFFF0000"/>
      </left>
      <right/>
      <top/>
      <bottom/>
      <diagonal/>
    </border>
    <border>
      <left/>
      <right style="thin">
        <color rgb="FFFF0000"/>
      </right>
      <top/>
      <bottom/>
      <diagonal/>
    </border>
    <border>
      <left style="thin">
        <color rgb="FFFF0000"/>
      </left>
      <right/>
      <top/>
      <bottom style="thin">
        <color rgb="FFFF0000"/>
      </bottom>
      <diagonal/>
    </border>
    <border>
      <left/>
      <right style="thin">
        <color rgb="FFFF0000"/>
      </right>
      <top/>
      <bottom style="thin">
        <color rgb="FFFF0000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/>
      <diagonal/>
    </border>
    <border>
      <left/>
      <right style="medium">
        <color rgb="FFFF0000"/>
      </right>
      <top/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/>
      <right style="thick">
        <color rgb="FF00B0F0"/>
      </right>
      <top style="thick">
        <color rgb="FF00B0F0"/>
      </top>
      <bottom/>
      <diagonal/>
    </border>
    <border>
      <left/>
      <right style="thick">
        <color rgb="FF00B0F0"/>
      </right>
      <top/>
      <bottom/>
      <diagonal/>
    </border>
    <border>
      <left/>
      <right/>
      <top/>
      <bottom style="medium">
        <color rgb="FFFF0000"/>
      </bottom>
      <diagonal/>
    </border>
    <border>
      <left/>
      <right style="thick">
        <color rgb="FF00B0F0"/>
      </right>
      <top/>
      <bottom style="medium">
        <color rgb="FFFF0000"/>
      </bottom>
      <diagonal/>
    </border>
    <border>
      <left style="thick">
        <color rgb="FF00B0F0"/>
      </left>
      <right/>
      <top style="thick">
        <color rgb="FF00B0F0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84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164" fontId="0" fillId="0" borderId="0" xfId="0" applyNumberFormat="1"/>
    <xf numFmtId="0" fontId="0" fillId="0" borderId="0" xfId="0" applyAlignment="1">
      <alignment horizontal="right"/>
    </xf>
    <xf numFmtId="0" fontId="0" fillId="0" borderId="0" xfId="0" applyBorder="1"/>
    <xf numFmtId="0" fontId="0" fillId="2" borderId="4" xfId="0" applyFill="1" applyBorder="1" applyProtection="1">
      <protection hidden="1"/>
    </xf>
    <xf numFmtId="0" fontId="0" fillId="0" borderId="5" xfId="0" applyBorder="1" applyProtection="1">
      <protection hidden="1"/>
    </xf>
    <xf numFmtId="0" fontId="0" fillId="0" borderId="6" xfId="0" applyBorder="1" applyProtection="1">
      <protection hidden="1"/>
    </xf>
    <xf numFmtId="0" fontId="0" fillId="0" borderId="7" xfId="0" applyBorder="1" applyProtection="1">
      <protection hidden="1"/>
    </xf>
    <xf numFmtId="0" fontId="0" fillId="0" borderId="0" xfId="0" applyBorder="1" applyProtection="1">
      <protection hidden="1"/>
    </xf>
    <xf numFmtId="0" fontId="0" fillId="0" borderId="8" xfId="0" applyBorder="1" applyProtection="1">
      <protection hidden="1"/>
    </xf>
    <xf numFmtId="0" fontId="0" fillId="2" borderId="7" xfId="0" applyFill="1" applyBorder="1" applyProtection="1">
      <protection hidden="1"/>
    </xf>
    <xf numFmtId="0" fontId="0" fillId="2" borderId="0" xfId="0" applyFill="1" applyBorder="1" applyProtection="1">
      <protection hidden="1"/>
    </xf>
    <xf numFmtId="0" fontId="0" fillId="0" borderId="7" xfId="0" applyBorder="1" applyAlignment="1" applyProtection="1">
      <alignment horizontal="center"/>
      <protection hidden="1"/>
    </xf>
    <xf numFmtId="0" fontId="0" fillId="0" borderId="0" xfId="0" applyBorder="1" applyAlignment="1" applyProtection="1">
      <alignment horizontal="center"/>
      <protection hidden="1"/>
    </xf>
    <xf numFmtId="0" fontId="0" fillId="0" borderId="8" xfId="0" applyBorder="1" applyAlignment="1" applyProtection="1">
      <alignment horizontal="center"/>
      <protection hidden="1"/>
    </xf>
    <xf numFmtId="44" fontId="0" fillId="0" borderId="0" xfId="3" applyFont="1" applyBorder="1" applyProtection="1">
      <protection hidden="1"/>
    </xf>
    <xf numFmtId="9" fontId="0" fillId="0" borderId="0" xfId="2" applyFont="1" applyBorder="1" applyProtection="1">
      <protection hidden="1"/>
    </xf>
    <xf numFmtId="44" fontId="0" fillId="0" borderId="8" xfId="3" applyFont="1" applyBorder="1" applyProtection="1">
      <protection hidden="1"/>
    </xf>
    <xf numFmtId="0" fontId="0" fillId="0" borderId="0" xfId="0" applyFill="1" applyBorder="1" applyProtection="1">
      <protection hidden="1"/>
    </xf>
    <xf numFmtId="0" fontId="0" fillId="0" borderId="0" xfId="0" applyProtection="1">
      <protection hidden="1"/>
    </xf>
    <xf numFmtId="0" fontId="4" fillId="0" borderId="0" xfId="0" applyFont="1" applyBorder="1" applyAlignment="1" applyProtection="1">
      <alignment horizontal="center"/>
      <protection hidden="1"/>
    </xf>
    <xf numFmtId="44" fontId="0" fillId="0" borderId="7" xfId="0" applyNumberFormat="1" applyBorder="1" applyProtection="1">
      <protection hidden="1"/>
    </xf>
    <xf numFmtId="9" fontId="0" fillId="0" borderId="0" xfId="3" applyNumberFormat="1" applyFont="1" applyBorder="1" applyProtection="1">
      <protection hidden="1"/>
    </xf>
    <xf numFmtId="44" fontId="0" fillId="0" borderId="0" xfId="0" applyNumberFormat="1" applyBorder="1" applyProtection="1">
      <protection hidden="1"/>
    </xf>
    <xf numFmtId="165" fontId="0" fillId="0" borderId="0" xfId="0" applyNumberFormat="1" applyBorder="1" applyProtection="1">
      <protection hidden="1"/>
    </xf>
    <xf numFmtId="0" fontId="0" fillId="0" borderId="9" xfId="0" applyBorder="1" applyProtection="1">
      <protection hidden="1"/>
    </xf>
    <xf numFmtId="0" fontId="0" fillId="0" borderId="11" xfId="0" applyBorder="1" applyProtection="1">
      <protection hidden="1"/>
    </xf>
    <xf numFmtId="14" fontId="0" fillId="0" borderId="0" xfId="0" applyNumberFormat="1" applyBorder="1" applyProtection="1">
      <protection hidden="1"/>
    </xf>
    <xf numFmtId="44" fontId="0" fillId="0" borderId="2" xfId="0" applyNumberFormat="1" applyBorder="1"/>
    <xf numFmtId="0" fontId="0" fillId="0" borderId="12" xfId="0" applyBorder="1"/>
    <xf numFmtId="0" fontId="0" fillId="0" borderId="12" xfId="0" applyBorder="1" applyAlignment="1">
      <alignment horizontal="center"/>
    </xf>
    <xf numFmtId="0" fontId="0" fillId="0" borderId="12" xfId="0" applyBorder="1" applyAlignment="1">
      <alignment horizontal="right"/>
    </xf>
    <xf numFmtId="164" fontId="0" fillId="0" borderId="12" xfId="0" applyNumberFormat="1" applyBorder="1" applyProtection="1">
      <protection locked="0"/>
    </xf>
    <xf numFmtId="4" fontId="0" fillId="0" borderId="12" xfId="0" applyNumberFormat="1" applyBorder="1" applyProtection="1">
      <protection locked="0"/>
    </xf>
    <xf numFmtId="4" fontId="0" fillId="0" borderId="0" xfId="0" applyNumberFormat="1"/>
    <xf numFmtId="4" fontId="0" fillId="0" borderId="2" xfId="0" applyNumberFormat="1" applyBorder="1"/>
    <xf numFmtId="44" fontId="0" fillId="0" borderId="0" xfId="0" applyNumberFormat="1"/>
    <xf numFmtId="9" fontId="0" fillId="0" borderId="0" xfId="0" applyNumberFormat="1"/>
    <xf numFmtId="0" fontId="0" fillId="3" borderId="0" xfId="0" applyFill="1"/>
    <xf numFmtId="0" fontId="0" fillId="0" borderId="13" xfId="0" applyBorder="1"/>
    <xf numFmtId="9" fontId="0" fillId="0" borderId="14" xfId="0" applyNumberFormat="1" applyBorder="1"/>
    <xf numFmtId="0" fontId="0" fillId="0" borderId="15" xfId="0" applyBorder="1"/>
    <xf numFmtId="9" fontId="0" fillId="0" borderId="16" xfId="0" applyNumberFormat="1" applyBorder="1"/>
    <xf numFmtId="0" fontId="0" fillId="0" borderId="17" xfId="0" applyBorder="1"/>
    <xf numFmtId="9" fontId="0" fillId="0" borderId="18" xfId="0" applyNumberFormat="1" applyBorder="1"/>
    <xf numFmtId="0" fontId="2" fillId="0" borderId="0" xfId="0" applyFont="1"/>
    <xf numFmtId="44" fontId="0" fillId="0" borderId="0" xfId="1" applyFont="1"/>
    <xf numFmtId="0" fontId="0" fillId="0" borderId="21" xfId="0" applyFont="1" applyBorder="1"/>
    <xf numFmtId="0" fontId="0" fillId="0" borderId="22" xfId="0" applyFont="1" applyBorder="1"/>
    <xf numFmtId="44" fontId="0" fillId="0" borderId="21" xfId="0" applyNumberFormat="1" applyFont="1" applyBorder="1"/>
    <xf numFmtId="9" fontId="0" fillId="0" borderId="22" xfId="0" applyNumberFormat="1" applyFont="1" applyBorder="1"/>
    <xf numFmtId="44" fontId="0" fillId="0" borderId="21" xfId="1" applyFont="1" applyBorder="1"/>
    <xf numFmtId="44" fontId="0" fillId="0" borderId="23" xfId="1" applyFont="1" applyBorder="1"/>
    <xf numFmtId="0" fontId="0" fillId="0" borderId="24" xfId="0" applyFont="1" applyBorder="1"/>
    <xf numFmtId="4" fontId="0" fillId="0" borderId="3" xfId="0" applyNumberFormat="1" applyBorder="1"/>
    <xf numFmtId="164" fontId="0" fillId="0" borderId="0" xfId="0" quotePrefix="1" applyNumberFormat="1"/>
    <xf numFmtId="4" fontId="0" fillId="4" borderId="12" xfId="0" applyNumberFormat="1" applyFill="1" applyBorder="1" applyProtection="1">
      <protection locked="0"/>
    </xf>
    <xf numFmtId="44" fontId="0" fillId="4" borderId="0" xfId="0" applyNumberFormat="1" applyFill="1"/>
    <xf numFmtId="44" fontId="0" fillId="0" borderId="0" xfId="0" applyNumberFormat="1" applyAlignment="1">
      <alignment horizontal="left"/>
    </xf>
    <xf numFmtId="0" fontId="0" fillId="0" borderId="1" xfId="0" applyBorder="1" applyAlignment="1">
      <alignment horizontal="center"/>
    </xf>
    <xf numFmtId="0" fontId="0" fillId="0" borderId="4" xfId="0" applyBorder="1" applyAlignment="1" applyProtection="1">
      <alignment horizontal="center"/>
      <protection hidden="1"/>
    </xf>
    <xf numFmtId="0" fontId="0" fillId="0" borderId="6" xfId="0" applyBorder="1" applyAlignment="1" applyProtection="1">
      <alignment horizontal="center"/>
      <protection hidden="1"/>
    </xf>
    <xf numFmtId="44" fontId="0" fillId="0" borderId="9" xfId="0" applyNumberFormat="1" applyBorder="1" applyAlignment="1" applyProtection="1">
      <alignment horizontal="center"/>
      <protection hidden="1"/>
    </xf>
    <xf numFmtId="44" fontId="0" fillId="0" borderId="10" xfId="0" applyNumberFormat="1" applyBorder="1" applyAlignment="1" applyProtection="1">
      <alignment horizontal="center"/>
      <protection hidden="1"/>
    </xf>
    <xf numFmtId="0" fontId="0" fillId="3" borderId="0" xfId="0" applyFill="1" applyAlignment="1">
      <alignment horizontal="center"/>
    </xf>
    <xf numFmtId="164" fontId="0" fillId="0" borderId="0" xfId="0" applyNumberFormat="1" applyFont="1" applyBorder="1"/>
    <xf numFmtId="0" fontId="0" fillId="0" borderId="26" xfId="0" applyFont="1" applyBorder="1"/>
    <xf numFmtId="0" fontId="0" fillId="0" borderId="0" xfId="0" applyFont="1" applyBorder="1"/>
    <xf numFmtId="44" fontId="0" fillId="0" borderId="26" xfId="0" applyNumberFormat="1" applyFont="1" applyBorder="1"/>
    <xf numFmtId="0" fontId="0" fillId="5" borderId="0" xfId="0" applyFont="1" applyFill="1" applyBorder="1"/>
    <xf numFmtId="167" fontId="0" fillId="5" borderId="26" xfId="2" quotePrefix="1" applyNumberFormat="1" applyFont="1" applyFill="1" applyBorder="1"/>
    <xf numFmtId="0" fontId="0" fillId="5" borderId="0" xfId="0" quotePrefix="1" applyFont="1" applyFill="1" applyBorder="1"/>
    <xf numFmtId="167" fontId="0" fillId="5" borderId="26" xfId="2" quotePrefix="1" applyNumberFormat="1" applyFont="1" applyFill="1" applyBorder="1" applyAlignment="1">
      <alignment horizontal="right"/>
    </xf>
    <xf numFmtId="167" fontId="0" fillId="0" borderId="26" xfId="2" quotePrefix="1" applyNumberFormat="1" applyFont="1" applyBorder="1"/>
    <xf numFmtId="0" fontId="0" fillId="0" borderId="27" xfId="0" quotePrefix="1" applyBorder="1"/>
    <xf numFmtId="167" fontId="0" fillId="0" borderId="28" xfId="2" quotePrefix="1" applyNumberFormat="1" applyFont="1" applyBorder="1"/>
    <xf numFmtId="164" fontId="0" fillId="0" borderId="25" xfId="0" applyNumberFormat="1" applyFont="1" applyBorder="1" applyAlignment="1">
      <alignment horizontal="center"/>
    </xf>
    <xf numFmtId="164" fontId="2" fillId="0" borderId="29" xfId="0" applyNumberFormat="1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0" fillId="5" borderId="0" xfId="0" applyFill="1"/>
    <xf numFmtId="0" fontId="5" fillId="0" borderId="19" xfId="0" applyFont="1" applyBorder="1" applyAlignment="1">
      <alignment horizontal="center"/>
    </xf>
  </cellXfs>
  <cellStyles count="4">
    <cellStyle name="Euro" xfId="3"/>
    <cellStyle name="Prozent" xfId="2" builtinId="5"/>
    <cellStyle name="Standard" xfId="0" builtinId="0"/>
    <cellStyle name="Währung" xfId="1" builtinId="4"/>
  </cellStyles>
  <dxfs count="0"/>
  <tableStyles count="0" defaultTableStyle="TableStyleMedium9" defaultPivotStyle="PivotStyleLight16"/>
  <colors>
    <mruColors>
      <color rgb="FF4476E6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731338</xdr:colOff>
      <xdr:row>37</xdr:row>
      <xdr:rowOff>3657</xdr:rowOff>
    </xdr:from>
    <xdr:to>
      <xdr:col>6</xdr:col>
      <xdr:colOff>507708</xdr:colOff>
      <xdr:row>51</xdr:row>
      <xdr:rowOff>77906</xdr:rowOff>
    </xdr:to>
    <xdr:sp macro="" textlink="">
      <xdr:nvSpPr>
        <xdr:cNvPr id="7" name="Pfeil nach links 6"/>
        <xdr:cNvSpPr/>
      </xdr:nvSpPr>
      <xdr:spPr>
        <a:xfrm rot="7924615">
          <a:off x="4798247" y="8153596"/>
          <a:ext cx="2766096" cy="66260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6</xdr:col>
      <xdr:colOff>152400</xdr:colOff>
      <xdr:row>27</xdr:row>
      <xdr:rowOff>9525</xdr:rowOff>
    </xdr:to>
    <xdr:pic>
      <xdr:nvPicPr>
        <xdr:cNvPr id="2" name="Picture 6" descr="C:\Programme\Gemeinsame Dateien\Microsoft Shared\Clipart\cagcat50\IN00561_.WM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57875" y="17411700"/>
          <a:ext cx="676275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980873</xdr:colOff>
      <xdr:row>38</xdr:row>
      <xdr:rowOff>106340</xdr:rowOff>
    </xdr:from>
    <xdr:to>
      <xdr:col>5</xdr:col>
      <xdr:colOff>656433</xdr:colOff>
      <xdr:row>51</xdr:row>
      <xdr:rowOff>1390</xdr:rowOff>
    </xdr:to>
    <xdr:sp macro="" textlink="">
      <xdr:nvSpPr>
        <xdr:cNvPr id="4" name="Pfeil nach rechts 3"/>
        <xdr:cNvSpPr/>
      </xdr:nvSpPr>
      <xdr:spPr>
        <a:xfrm rot="16744154">
          <a:off x="4225584" y="8241933"/>
          <a:ext cx="2388115" cy="710886"/>
        </a:xfrm>
        <a:prstGeom prst="rightArrow">
          <a:avLst/>
        </a:prstGeom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  <xdr:twoCellAnchor>
    <xdr:from>
      <xdr:col>5</xdr:col>
      <xdr:colOff>222355</xdr:colOff>
      <xdr:row>49</xdr:row>
      <xdr:rowOff>171983</xdr:rowOff>
    </xdr:from>
    <xdr:to>
      <xdr:col>6</xdr:col>
      <xdr:colOff>55839</xdr:colOff>
      <xdr:row>58</xdr:row>
      <xdr:rowOff>78754</xdr:rowOff>
    </xdr:to>
    <xdr:sp macro="" textlink="">
      <xdr:nvSpPr>
        <xdr:cNvPr id="5" name="Pfeil nach links 4"/>
        <xdr:cNvSpPr/>
      </xdr:nvSpPr>
      <xdr:spPr>
        <a:xfrm rot="14292971">
          <a:off x="4890233" y="10031800"/>
          <a:ext cx="1621271" cy="719723"/>
        </a:xfrm>
        <a:prstGeom prst="leftArrow">
          <a:avLst/>
        </a:prstGeom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  <xdr:twoCellAnchor>
    <xdr:from>
      <xdr:col>4</xdr:col>
      <xdr:colOff>106575</xdr:colOff>
      <xdr:row>47</xdr:row>
      <xdr:rowOff>84679</xdr:rowOff>
    </xdr:from>
    <xdr:to>
      <xdr:col>4</xdr:col>
      <xdr:colOff>828340</xdr:colOff>
      <xdr:row>60</xdr:row>
      <xdr:rowOff>150529</xdr:rowOff>
    </xdr:to>
    <xdr:sp macro="" textlink="">
      <xdr:nvSpPr>
        <xdr:cNvPr id="6" name="Pfeil nach links 5"/>
        <xdr:cNvSpPr/>
      </xdr:nvSpPr>
      <xdr:spPr>
        <a:xfrm rot="18516590">
          <a:off x="3279609" y="10023014"/>
          <a:ext cx="2542350" cy="721765"/>
        </a:xfrm>
        <a:prstGeom prst="leftArrow">
          <a:avLst/>
        </a:prstGeom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3:L98"/>
  <sheetViews>
    <sheetView tabSelected="1" topLeftCell="A40" zoomScale="115" zoomScaleNormal="115" workbookViewId="0">
      <selection activeCell="H51" sqref="H51"/>
    </sheetView>
  </sheetViews>
  <sheetFormatPr baseColWidth="10" defaultRowHeight="15"/>
  <cols>
    <col min="1" max="1" width="14.7109375" customWidth="1"/>
    <col min="2" max="2" width="16.140625" customWidth="1"/>
    <col min="3" max="3" width="15.7109375" customWidth="1"/>
    <col min="4" max="4" width="14.7109375" customWidth="1"/>
    <col min="5" max="5" width="15.5703125" customWidth="1"/>
    <col min="6" max="6" width="13.28515625" customWidth="1"/>
    <col min="7" max="7" width="15.42578125" customWidth="1"/>
    <col min="8" max="8" width="16.42578125" customWidth="1"/>
    <col min="9" max="9" width="17.5703125" bestFit="1" customWidth="1"/>
    <col min="12" max="13" width="13" bestFit="1" customWidth="1"/>
    <col min="14" max="14" width="12" bestFit="1" customWidth="1"/>
    <col min="15" max="15" width="13" bestFit="1" customWidth="1"/>
    <col min="17" max="17" width="13" bestFit="1" customWidth="1"/>
    <col min="19" max="19" width="13" bestFit="1" customWidth="1"/>
  </cols>
  <sheetData>
    <row r="3" spans="1:9">
      <c r="A3" t="s">
        <v>3</v>
      </c>
      <c r="H3" s="49">
        <v>8000</v>
      </c>
      <c r="I3" t="s">
        <v>2</v>
      </c>
    </row>
    <row r="4" spans="1:9">
      <c r="G4" s="5" t="s">
        <v>5</v>
      </c>
      <c r="H4">
        <v>8</v>
      </c>
      <c r="I4" t="s">
        <v>6</v>
      </c>
    </row>
    <row r="5" spans="1:9">
      <c r="A5" t="s">
        <v>4</v>
      </c>
      <c r="C5">
        <f>H3/H4</f>
        <v>1000</v>
      </c>
      <c r="D5" t="s">
        <v>7</v>
      </c>
    </row>
    <row r="6" spans="1:9">
      <c r="C6">
        <f>C5</f>
        <v>1000</v>
      </c>
      <c r="D6" t="s">
        <v>8</v>
      </c>
    </row>
    <row r="7" spans="1:9">
      <c r="A7" t="s">
        <v>9</v>
      </c>
      <c r="C7">
        <f>H3-C5-C6</f>
        <v>6000</v>
      </c>
    </row>
    <row r="9" spans="1:9">
      <c r="A9" t="s">
        <v>80</v>
      </c>
    </row>
    <row r="11" spans="1:9">
      <c r="A11" s="32" t="s">
        <v>40</v>
      </c>
      <c r="B11" s="33" t="s">
        <v>41</v>
      </c>
      <c r="C11" s="33" t="s">
        <v>42</v>
      </c>
      <c r="D11" s="34" t="s">
        <v>43</v>
      </c>
      <c r="E11" s="34" t="s">
        <v>44</v>
      </c>
    </row>
    <row r="12" spans="1:9">
      <c r="A12" s="32">
        <v>1</v>
      </c>
      <c r="B12" s="35">
        <v>491</v>
      </c>
      <c r="C12" s="35">
        <v>33</v>
      </c>
      <c r="D12" s="36">
        <f>C6</f>
        <v>1000</v>
      </c>
      <c r="E12" s="36">
        <f>D12</f>
        <v>1000</v>
      </c>
    </row>
    <row r="13" spans="1:9">
      <c r="A13" s="32" t="s">
        <v>46</v>
      </c>
      <c r="B13" s="35"/>
      <c r="C13" s="35"/>
      <c r="D13" s="36"/>
      <c r="E13" s="36"/>
    </row>
    <row r="14" spans="1:9">
      <c r="A14" s="32"/>
      <c r="B14" s="35"/>
      <c r="C14" s="35"/>
      <c r="D14" s="36"/>
      <c r="E14" s="36"/>
    </row>
    <row r="16" spans="1:9">
      <c r="A16" s="1"/>
      <c r="B16" s="62" t="s">
        <v>0</v>
      </c>
      <c r="C16" s="62"/>
      <c r="D16" s="1"/>
      <c r="F16" s="1"/>
      <c r="G16" s="62" t="s">
        <v>11</v>
      </c>
      <c r="H16" s="62"/>
      <c r="I16" s="1"/>
    </row>
    <row r="17" spans="1:9">
      <c r="A17" s="4" t="s">
        <v>10</v>
      </c>
      <c r="B17" s="2">
        <f>C7</f>
        <v>6000</v>
      </c>
      <c r="C17" s="4" t="s">
        <v>47</v>
      </c>
      <c r="D17" s="37">
        <f>E12</f>
        <v>1000</v>
      </c>
      <c r="F17" s="4" t="s">
        <v>48</v>
      </c>
      <c r="G17" s="38">
        <f>D12</f>
        <v>1000</v>
      </c>
      <c r="H17" s="4"/>
    </row>
    <row r="18" spans="1:9">
      <c r="A18" s="4"/>
      <c r="B18" s="3"/>
      <c r="C18" s="4"/>
      <c r="F18" s="4"/>
      <c r="G18" s="3"/>
      <c r="H18" s="4"/>
    </row>
    <row r="19" spans="1:9">
      <c r="A19" s="4"/>
      <c r="B19" s="3"/>
      <c r="C19" s="4"/>
      <c r="F19" s="4"/>
      <c r="G19" s="3"/>
      <c r="H19" s="4"/>
    </row>
    <row r="20" spans="1:9">
      <c r="A20" s="58" t="s">
        <v>79</v>
      </c>
      <c r="B20" s="3"/>
      <c r="C20" s="4"/>
      <c r="F20" s="4"/>
      <c r="G20" s="3"/>
      <c r="H20" s="4"/>
    </row>
    <row r="21" spans="1:9" ht="15.75" thickBot="1">
      <c r="A21" s="4" t="s">
        <v>81</v>
      </c>
      <c r="B21" s="6"/>
      <c r="C21" s="4"/>
      <c r="D21" t="s">
        <v>5</v>
      </c>
      <c r="F21" s="41">
        <v>9</v>
      </c>
      <c r="G21" s="6" t="s">
        <v>6</v>
      </c>
      <c r="H21" s="4"/>
    </row>
    <row r="22" spans="1:9" ht="16.5" thickTop="1" thickBot="1">
      <c r="A22" s="4"/>
      <c r="B22" s="6"/>
      <c r="C22" s="4"/>
      <c r="F22" s="4"/>
      <c r="G22" s="6"/>
      <c r="H22" s="80" t="s">
        <v>82</v>
      </c>
      <c r="I22" s="79"/>
    </row>
    <row r="23" spans="1:9">
      <c r="A23" s="7" t="s">
        <v>13</v>
      </c>
      <c r="B23" s="8"/>
      <c r="C23" s="8"/>
      <c r="D23" s="8"/>
      <c r="E23" s="8"/>
      <c r="F23" s="8"/>
      <c r="G23" s="9"/>
      <c r="H23" s="68" t="s">
        <v>86</v>
      </c>
      <c r="I23" s="69"/>
    </row>
    <row r="24" spans="1:9">
      <c r="A24" s="10" t="s">
        <v>34</v>
      </c>
      <c r="B24" s="11"/>
      <c r="C24" s="11"/>
      <c r="D24" s="11"/>
      <c r="E24" s="11"/>
      <c r="F24" s="11"/>
      <c r="G24" s="12"/>
      <c r="H24" s="68" t="s">
        <v>87</v>
      </c>
      <c r="I24" s="69"/>
    </row>
    <row r="25" spans="1:9">
      <c r="A25" s="10"/>
      <c r="B25" s="11"/>
      <c r="C25" s="11"/>
      <c r="D25" s="11"/>
      <c r="E25" s="11"/>
      <c r="F25" s="11"/>
      <c r="G25" s="12"/>
      <c r="H25" s="68" t="s">
        <v>89</v>
      </c>
      <c r="I25" s="69"/>
    </row>
    <row r="26" spans="1:9">
      <c r="A26" s="10"/>
      <c r="B26" s="11"/>
      <c r="C26" s="11" t="s">
        <v>39</v>
      </c>
      <c r="D26" s="30" t="s">
        <v>45</v>
      </c>
      <c r="E26" s="11"/>
      <c r="F26" s="11"/>
      <c r="G26" s="12"/>
      <c r="H26" s="68" t="s">
        <v>88</v>
      </c>
      <c r="I26" s="69"/>
    </row>
    <row r="27" spans="1:9" ht="15.75" thickBot="1">
      <c r="A27" s="13" t="s">
        <v>14</v>
      </c>
      <c r="B27" s="14"/>
      <c r="C27" s="11" t="s">
        <v>15</v>
      </c>
      <c r="D27" s="11" t="s">
        <v>16</v>
      </c>
      <c r="E27" s="12" t="s">
        <v>17</v>
      </c>
      <c r="F27" s="11"/>
      <c r="G27" s="12"/>
      <c r="H27" s="70" t="s">
        <v>83</v>
      </c>
      <c r="I27" s="71">
        <f>E30-E35</f>
        <v>13162.5</v>
      </c>
    </row>
    <row r="28" spans="1:9">
      <c r="A28" s="10"/>
      <c r="B28" s="11"/>
      <c r="C28" s="8"/>
      <c r="D28" s="8"/>
      <c r="E28" s="8"/>
      <c r="F28" s="8"/>
      <c r="G28" s="9"/>
      <c r="H28" s="70" t="s">
        <v>84</v>
      </c>
      <c r="I28" s="71">
        <f>E30</f>
        <v>135000</v>
      </c>
    </row>
    <row r="29" spans="1:9">
      <c r="A29" s="15" t="s">
        <v>18</v>
      </c>
      <c r="B29" s="16" t="s">
        <v>19</v>
      </c>
      <c r="C29" s="16" t="s">
        <v>20</v>
      </c>
      <c r="D29" s="16" t="s">
        <v>21</v>
      </c>
      <c r="E29" s="16" t="s">
        <v>22</v>
      </c>
      <c r="F29" s="16" t="s">
        <v>23</v>
      </c>
      <c r="G29" s="17" t="s">
        <v>24</v>
      </c>
      <c r="H29" s="72"/>
      <c r="I29" s="73">
        <f>I27/I28</f>
        <v>9.7500000000000003E-2</v>
      </c>
    </row>
    <row r="30" spans="1:9">
      <c r="A30" s="10">
        <v>1</v>
      </c>
      <c r="B30" s="11" t="s">
        <v>35</v>
      </c>
      <c r="C30" s="11">
        <v>1</v>
      </c>
      <c r="D30" s="11" t="s">
        <v>25</v>
      </c>
      <c r="E30" s="18">
        <v>135000</v>
      </c>
      <c r="F30" s="19">
        <v>0.05</v>
      </c>
      <c r="G30" s="20">
        <f>ROUND(C30*E30*(1-F30),2)</f>
        <v>128250</v>
      </c>
      <c r="H30" s="74" t="s">
        <v>90</v>
      </c>
      <c r="I30" s="75" t="s">
        <v>91</v>
      </c>
    </row>
    <row r="31" spans="1:9">
      <c r="A31" s="10">
        <v>2</v>
      </c>
      <c r="B31" s="11"/>
      <c r="C31" s="11"/>
      <c r="D31" s="21"/>
      <c r="E31" s="18"/>
      <c r="F31" s="19"/>
      <c r="G31" s="20">
        <v>0</v>
      </c>
      <c r="H31" s="70" t="s">
        <v>85</v>
      </c>
      <c r="I31" s="76">
        <f>1-(1-F30)*(1-D35)</f>
        <v>9.7500000000000031E-2</v>
      </c>
    </row>
    <row r="32" spans="1:9" ht="15.75" thickBot="1">
      <c r="A32" s="10"/>
      <c r="B32" s="22"/>
      <c r="C32" s="22"/>
      <c r="D32" s="22"/>
      <c r="E32" s="22"/>
      <c r="F32" s="22"/>
      <c r="G32" s="20"/>
      <c r="H32" s="77" t="s">
        <v>93</v>
      </c>
      <c r="I32" s="78" t="s">
        <v>92</v>
      </c>
    </row>
    <row r="33" spans="1:9">
      <c r="A33" s="10"/>
      <c r="B33" s="11"/>
      <c r="C33" s="11"/>
      <c r="D33" s="11"/>
      <c r="E33" s="11"/>
      <c r="F33" s="11"/>
      <c r="G33" s="11"/>
      <c r="H33" s="83" t="s">
        <v>96</v>
      </c>
      <c r="I33" s="81"/>
    </row>
    <row r="34" spans="1:9">
      <c r="A34" s="15" t="s">
        <v>26</v>
      </c>
      <c r="B34" s="23" t="s">
        <v>27</v>
      </c>
      <c r="C34" s="16" t="s">
        <v>28</v>
      </c>
      <c r="D34" s="16" t="s">
        <v>29</v>
      </c>
      <c r="E34" s="16" t="s">
        <v>30</v>
      </c>
      <c r="F34" s="16" t="s">
        <v>36</v>
      </c>
      <c r="G34" s="16" t="s">
        <v>37</v>
      </c>
      <c r="H34" s="50" t="s">
        <v>72</v>
      </c>
      <c r="I34" s="51"/>
    </row>
    <row r="35" spans="1:9">
      <c r="A35" s="24">
        <f>G30</f>
        <v>128250</v>
      </c>
      <c r="B35" s="25">
        <v>0</v>
      </c>
      <c r="C35" s="18">
        <f>ROUND(A35*(1-B35),2)</f>
        <v>128250</v>
      </c>
      <c r="D35" s="25">
        <v>0.05</v>
      </c>
      <c r="E35" s="18">
        <f>ROUND(C35*(1-D35),2)</f>
        <v>121837.5</v>
      </c>
      <c r="F35" s="26">
        <v>710</v>
      </c>
      <c r="G35" s="18">
        <v>630</v>
      </c>
      <c r="H35" s="50" t="s">
        <v>73</v>
      </c>
      <c r="I35" s="51"/>
    </row>
    <row r="36" spans="1:9" ht="15.75" thickBot="1">
      <c r="A36" s="10"/>
      <c r="B36" s="11"/>
      <c r="C36" s="11"/>
      <c r="D36" s="11"/>
      <c r="E36" s="11"/>
      <c r="F36" s="11"/>
      <c r="G36" s="11"/>
      <c r="H36" s="52">
        <f>E35</f>
        <v>121837.5</v>
      </c>
      <c r="I36" s="51"/>
    </row>
    <row r="37" spans="1:9">
      <c r="A37" s="10" t="s">
        <v>31</v>
      </c>
      <c r="B37" s="27">
        <v>0.19</v>
      </c>
      <c r="C37" s="11"/>
      <c r="D37" s="11"/>
      <c r="E37" s="63" t="s">
        <v>32</v>
      </c>
      <c r="F37" s="64"/>
      <c r="G37" s="11"/>
      <c r="H37" s="52">
        <f>H36*I37</f>
        <v>3655.125</v>
      </c>
      <c r="I37" s="53">
        <v>0.03</v>
      </c>
    </row>
    <row r="38" spans="1:9" ht="15.75" thickBot="1">
      <c r="A38" s="24">
        <f>E35+F35+G35</f>
        <v>123177.5</v>
      </c>
      <c r="B38" s="18">
        <f>ROUND(A38*B37,2)</f>
        <v>23403.73</v>
      </c>
      <c r="C38" s="11"/>
      <c r="D38" s="11"/>
      <c r="E38" s="65">
        <f>ROUND(A38+B38,2)</f>
        <v>146581.23000000001</v>
      </c>
      <c r="F38" s="66"/>
      <c r="G38" s="11"/>
      <c r="H38" s="52">
        <f>H36-H37</f>
        <v>118182.375</v>
      </c>
      <c r="I38" s="51"/>
    </row>
    <row r="39" spans="1:9">
      <c r="A39" s="10"/>
      <c r="B39" s="11"/>
      <c r="C39" s="11"/>
      <c r="D39" s="11"/>
      <c r="E39" s="11"/>
      <c r="F39" s="11"/>
      <c r="G39" s="11"/>
      <c r="H39" s="52">
        <f>F35+G35</f>
        <v>1340</v>
      </c>
      <c r="I39" s="51" t="s">
        <v>76</v>
      </c>
    </row>
    <row r="40" spans="1:9" ht="15.75" thickBot="1">
      <c r="A40" s="28" t="s">
        <v>33</v>
      </c>
      <c r="B40" s="29" t="s">
        <v>38</v>
      </c>
      <c r="C40" s="29"/>
      <c r="D40" s="29"/>
      <c r="E40" s="29"/>
      <c r="F40" s="29"/>
      <c r="G40" s="29"/>
      <c r="H40" s="54">
        <f>ROUND(H38+H39,2)</f>
        <v>119522.38</v>
      </c>
      <c r="I40" s="51" t="s">
        <v>74</v>
      </c>
    </row>
    <row r="41" spans="1:9">
      <c r="H41" s="54">
        <f>ROUND(H40*I41,2)</f>
        <v>22709.25</v>
      </c>
      <c r="I41" s="53">
        <v>0.19</v>
      </c>
    </row>
    <row r="42" spans="1:9" ht="15.75" thickBot="1">
      <c r="H42" s="55">
        <f>H40+H41</f>
        <v>142231.63</v>
      </c>
      <c r="I42" s="56" t="s">
        <v>75</v>
      </c>
    </row>
    <row r="43" spans="1:9">
      <c r="A43" s="32" t="s">
        <v>40</v>
      </c>
      <c r="B43" s="33" t="s">
        <v>41</v>
      </c>
      <c r="C43" s="33" t="s">
        <v>42</v>
      </c>
      <c r="D43" s="34" t="s">
        <v>43</v>
      </c>
      <c r="E43" s="34" t="s">
        <v>44</v>
      </c>
    </row>
    <row r="44" spans="1:9">
      <c r="A44" s="32">
        <v>2</v>
      </c>
      <c r="B44" s="35">
        <v>34</v>
      </c>
      <c r="C44" s="35">
        <v>171</v>
      </c>
      <c r="D44" s="36">
        <f>A38</f>
        <v>123177.5</v>
      </c>
      <c r="E44" s="59">
        <f>E38</f>
        <v>146581.23000000001</v>
      </c>
    </row>
    <row r="45" spans="1:9">
      <c r="A45" s="32" t="s">
        <v>46</v>
      </c>
      <c r="B45" s="35">
        <v>141</v>
      </c>
      <c r="C45" s="35"/>
      <c r="D45" s="36">
        <f>B38</f>
        <v>23403.73</v>
      </c>
      <c r="E45" s="36"/>
    </row>
    <row r="46" spans="1:9">
      <c r="A46" s="32"/>
      <c r="B46" s="35"/>
      <c r="C46" s="35"/>
      <c r="D46" s="36"/>
      <c r="E46" s="36"/>
    </row>
    <row r="49" spans="1:9">
      <c r="A49" s="1"/>
      <c r="B49" s="62" t="s">
        <v>12</v>
      </c>
      <c r="C49" s="62"/>
      <c r="D49" s="1"/>
      <c r="F49" s="1"/>
      <c r="G49" s="62" t="s">
        <v>49</v>
      </c>
      <c r="H49" s="62"/>
      <c r="I49" s="1"/>
    </row>
    <row r="50" spans="1:9">
      <c r="A50" s="4" t="s">
        <v>50</v>
      </c>
      <c r="B50" s="31">
        <f>A38</f>
        <v>123177.5</v>
      </c>
      <c r="C50" s="4"/>
      <c r="F50" s="4"/>
      <c r="G50" s="2"/>
      <c r="H50" s="4" t="s">
        <v>50</v>
      </c>
      <c r="I50" s="39">
        <f>E38</f>
        <v>146581.23000000001</v>
      </c>
    </row>
    <row r="51" spans="1:9">
      <c r="A51" s="4"/>
      <c r="B51" s="3"/>
      <c r="C51" s="4"/>
      <c r="F51" s="4"/>
      <c r="G51" s="3"/>
      <c r="H51" s="4"/>
    </row>
    <row r="52" spans="1:9">
      <c r="A52" s="4"/>
      <c r="B52" s="3"/>
      <c r="C52" s="4"/>
      <c r="F52" s="4"/>
      <c r="G52" s="3"/>
      <c r="H52" s="4"/>
    </row>
    <row r="53" spans="1:9">
      <c r="A53" s="4"/>
      <c r="B53" s="3"/>
      <c r="C53" s="4"/>
    </row>
    <row r="55" spans="1:9">
      <c r="A55" s="1"/>
      <c r="B55" s="62" t="s">
        <v>1</v>
      </c>
      <c r="C55" s="62"/>
      <c r="D55" s="1"/>
    </row>
    <row r="56" spans="1:9">
      <c r="A56" s="4" t="s">
        <v>50</v>
      </c>
      <c r="B56" s="31">
        <f>B38</f>
        <v>23403.73</v>
      </c>
      <c r="C56" s="4"/>
    </row>
    <row r="57" spans="1:9">
      <c r="A57" s="4"/>
      <c r="B57" s="3"/>
      <c r="C57" s="4"/>
    </row>
    <row r="58" spans="1:9">
      <c r="A58" s="4"/>
      <c r="B58" s="3"/>
      <c r="C58" s="4"/>
    </row>
    <row r="60" spans="1:9">
      <c r="A60" t="s">
        <v>51</v>
      </c>
      <c r="D60" s="48" t="s">
        <v>77</v>
      </c>
      <c r="E60" s="48"/>
      <c r="G60" t="s">
        <v>52</v>
      </c>
    </row>
    <row r="61" spans="1:9">
      <c r="G61" s="39">
        <f>E38</f>
        <v>146581.23000000001</v>
      </c>
      <c r="H61" t="s">
        <v>53</v>
      </c>
    </row>
    <row r="62" spans="1:9">
      <c r="G62">
        <f>ROUND(G61*0.03,2)</f>
        <v>4397.4399999999996</v>
      </c>
      <c r="H62" t="s">
        <v>54</v>
      </c>
    </row>
    <row r="63" spans="1:9">
      <c r="A63" s="32" t="s">
        <v>40</v>
      </c>
      <c r="B63" s="33" t="s">
        <v>41</v>
      </c>
      <c r="C63" s="33" t="s">
        <v>42</v>
      </c>
      <c r="D63" s="34" t="s">
        <v>43</v>
      </c>
      <c r="E63" s="34" t="s">
        <v>44</v>
      </c>
      <c r="G63" s="60">
        <f>G61-G62</f>
        <v>142183.79</v>
      </c>
      <c r="H63" t="s">
        <v>55</v>
      </c>
    </row>
    <row r="64" spans="1:9">
      <c r="A64" s="32">
        <v>3</v>
      </c>
      <c r="B64" s="35">
        <v>171</v>
      </c>
      <c r="C64" s="35">
        <v>34</v>
      </c>
      <c r="D64" s="59">
        <f>E44</f>
        <v>146581.23000000001</v>
      </c>
      <c r="E64" s="36">
        <f>G66</f>
        <v>3695.33</v>
      </c>
    </row>
    <row r="65" spans="1:12">
      <c r="A65" s="32" t="s">
        <v>46</v>
      </c>
      <c r="B65" s="35"/>
      <c r="C65" s="35">
        <v>131</v>
      </c>
      <c r="D65" s="36"/>
      <c r="E65" s="59">
        <f>G63</f>
        <v>142183.79</v>
      </c>
      <c r="G65" s="42">
        <f>G62</f>
        <v>4397.4399999999996</v>
      </c>
      <c r="H65" s="43">
        <v>1.19</v>
      </c>
      <c r="I65" s="82" t="s">
        <v>94</v>
      </c>
    </row>
    <row r="66" spans="1:12">
      <c r="A66" s="32"/>
      <c r="B66" s="35"/>
      <c r="C66" s="35">
        <v>141</v>
      </c>
      <c r="D66" s="36"/>
      <c r="E66" s="36">
        <f>G67</f>
        <v>702.10999999999967</v>
      </c>
      <c r="G66" s="44">
        <f>ROUND(G65/H65,2)</f>
        <v>3695.33</v>
      </c>
      <c r="H66" s="45">
        <v>1</v>
      </c>
      <c r="I66" s="82" t="s">
        <v>95</v>
      </c>
    </row>
    <row r="67" spans="1:12">
      <c r="G67" s="46">
        <f>G65-G66</f>
        <v>702.10999999999967</v>
      </c>
      <c r="H67" s="47">
        <v>0.19</v>
      </c>
    </row>
    <row r="68" spans="1:12">
      <c r="A68" s="41" t="s">
        <v>56</v>
      </c>
      <c r="B68" t="s">
        <v>57</v>
      </c>
      <c r="F68" s="37">
        <f>D44</f>
        <v>123177.5</v>
      </c>
    </row>
    <row r="69" spans="1:12">
      <c r="B69" t="s">
        <v>58</v>
      </c>
      <c r="C69" s="40">
        <v>0.03</v>
      </c>
      <c r="D69" t="s">
        <v>59</v>
      </c>
      <c r="F69">
        <f>ROUND(F68*C69,2)</f>
        <v>3695.33</v>
      </c>
    </row>
    <row r="70" spans="1:12">
      <c r="B70" t="s">
        <v>60</v>
      </c>
      <c r="F70">
        <f>ROUND(F68*C69*B37,2)</f>
        <v>702.11</v>
      </c>
    </row>
    <row r="72" spans="1:12">
      <c r="A72" s="1"/>
      <c r="B72" s="62" t="s">
        <v>12</v>
      </c>
      <c r="C72" s="62"/>
      <c r="D72" s="1"/>
      <c r="F72" s="1"/>
      <c r="G72" s="62" t="s">
        <v>49</v>
      </c>
      <c r="H72" s="62"/>
      <c r="I72" s="1"/>
    </row>
    <row r="73" spans="1:12">
      <c r="A73" s="4" t="s">
        <v>50</v>
      </c>
      <c r="B73" s="31">
        <f>B50</f>
        <v>123177.5</v>
      </c>
      <c r="C73" s="4" t="s">
        <v>61</v>
      </c>
      <c r="D73" s="37">
        <f>E64</f>
        <v>3695.33</v>
      </c>
      <c r="F73" s="4" t="s">
        <v>61</v>
      </c>
      <c r="G73" s="38">
        <f>D64</f>
        <v>146581.23000000001</v>
      </c>
      <c r="H73" s="4" t="s">
        <v>50</v>
      </c>
      <c r="I73" s="39">
        <f>I50</f>
        <v>146581.23000000001</v>
      </c>
      <c r="L73" s="39"/>
    </row>
    <row r="74" spans="1:12">
      <c r="A74" s="4"/>
      <c r="B74" s="3"/>
      <c r="C74" s="4"/>
      <c r="F74" s="4"/>
      <c r="G74" s="3"/>
      <c r="H74" s="4"/>
    </row>
    <row r="75" spans="1:12">
      <c r="A75" s="4"/>
      <c r="B75" s="3"/>
      <c r="C75" s="4"/>
      <c r="F75" s="4"/>
      <c r="G75" s="3"/>
      <c r="H75" s="4"/>
    </row>
    <row r="76" spans="1:12">
      <c r="A76" s="4"/>
      <c r="B76" s="3"/>
      <c r="C76" s="4"/>
    </row>
    <row r="78" spans="1:12">
      <c r="A78" s="1"/>
      <c r="B78" s="62" t="s">
        <v>1</v>
      </c>
      <c r="C78" s="62"/>
      <c r="D78" s="1"/>
      <c r="F78" s="1"/>
      <c r="G78" s="62" t="s">
        <v>62</v>
      </c>
      <c r="H78" s="62"/>
      <c r="I78" s="1"/>
    </row>
    <row r="79" spans="1:12">
      <c r="A79" s="4" t="s">
        <v>50</v>
      </c>
      <c r="B79" s="31">
        <f>B56</f>
        <v>23403.73</v>
      </c>
      <c r="C79" s="4" t="s">
        <v>61</v>
      </c>
      <c r="D79" s="37">
        <f>E66</f>
        <v>702.10999999999967</v>
      </c>
      <c r="F79" s="4"/>
      <c r="G79" s="2"/>
      <c r="H79" s="4" t="s">
        <v>61</v>
      </c>
      <c r="I79" s="39">
        <f>E65</f>
        <v>142183.79</v>
      </c>
    </row>
    <row r="80" spans="1:12">
      <c r="A80" s="4"/>
      <c r="B80" s="3"/>
      <c r="C80" s="4"/>
      <c r="F80" s="4"/>
      <c r="G80" s="3"/>
      <c r="H80" s="4"/>
    </row>
    <row r="81" spans="1:9">
      <c r="A81" s="4"/>
      <c r="B81" s="3"/>
      <c r="C81" s="4"/>
      <c r="F81" s="4"/>
      <c r="G81" s="3"/>
      <c r="H81" s="4"/>
    </row>
    <row r="82" spans="1:9">
      <c r="A82" s="67" t="str">
        <f>"Also sind die Anschaffungskosten nun nur noch: "&amp;B73-D73</f>
        <v>Also sind die Anschaffungskosten nun nur noch: 119482,17</v>
      </c>
      <c r="B82" s="67"/>
      <c r="C82" s="67"/>
      <c r="D82" s="67"/>
      <c r="E82" s="67"/>
      <c r="F82" s="67"/>
      <c r="G82" s="67"/>
      <c r="H82" s="67"/>
      <c r="I82" s="67"/>
    </row>
    <row r="84" spans="1:9">
      <c r="A84" s="39"/>
      <c r="G84" t="s">
        <v>64</v>
      </c>
    </row>
    <row r="85" spans="1:9">
      <c r="A85" s="61" t="s">
        <v>63</v>
      </c>
      <c r="G85" s="39">
        <f>B73-D73</f>
        <v>119482.17</v>
      </c>
      <c r="H85" t="s">
        <v>65</v>
      </c>
    </row>
    <row r="86" spans="1:9">
      <c r="G86">
        <f>F21</f>
        <v>9</v>
      </c>
      <c r="H86" t="s">
        <v>6</v>
      </c>
    </row>
    <row r="87" spans="1:9">
      <c r="G87" s="39">
        <f>G85/G86</f>
        <v>13275.796666666667</v>
      </c>
      <c r="H87" t="s">
        <v>71</v>
      </c>
    </row>
    <row r="88" spans="1:9">
      <c r="A88" s="32" t="s">
        <v>40</v>
      </c>
      <c r="B88" s="33" t="s">
        <v>41</v>
      </c>
      <c r="C88" s="33" t="s">
        <v>42</v>
      </c>
      <c r="D88" s="34" t="s">
        <v>43</v>
      </c>
      <c r="E88" s="34" t="s">
        <v>44</v>
      </c>
      <c r="H88" t="s">
        <v>67</v>
      </c>
    </row>
    <row r="89" spans="1:9">
      <c r="A89" s="32">
        <v>4</v>
      </c>
      <c r="B89" s="35">
        <v>491</v>
      </c>
      <c r="C89" s="35">
        <v>34</v>
      </c>
      <c r="D89" s="36">
        <f>G90</f>
        <v>11063.163888888888</v>
      </c>
      <c r="E89" s="36">
        <f>G90</f>
        <v>11063.163888888888</v>
      </c>
      <c r="G89" s="39">
        <f>G87/H89</f>
        <v>1106.3163888888889</v>
      </c>
      <c r="H89">
        <v>12</v>
      </c>
      <c r="I89" t="s">
        <v>66</v>
      </c>
    </row>
    <row r="90" spans="1:9">
      <c r="A90" s="32" t="s">
        <v>46</v>
      </c>
      <c r="B90" s="35"/>
      <c r="C90" s="35"/>
      <c r="D90" s="36"/>
      <c r="E90" s="36"/>
      <c r="G90" s="39">
        <f>G89*H90</f>
        <v>11063.163888888888</v>
      </c>
      <c r="H90">
        <v>10</v>
      </c>
      <c r="I90" t="s">
        <v>66</v>
      </c>
    </row>
    <row r="91" spans="1:9">
      <c r="A91" s="32"/>
      <c r="B91" s="35"/>
      <c r="C91" s="35"/>
      <c r="D91" s="36"/>
      <c r="E91" s="36"/>
    </row>
    <row r="94" spans="1:9">
      <c r="A94" s="1"/>
      <c r="B94" s="62" t="s">
        <v>12</v>
      </c>
      <c r="C94" s="62"/>
      <c r="D94" s="1"/>
      <c r="F94" s="1"/>
      <c r="G94" s="62" t="s">
        <v>11</v>
      </c>
      <c r="H94" s="62"/>
      <c r="I94" s="1"/>
    </row>
    <row r="95" spans="1:9">
      <c r="A95" s="4" t="s">
        <v>50</v>
      </c>
      <c r="B95" s="31">
        <f>B73</f>
        <v>123177.5</v>
      </c>
      <c r="C95" s="4" t="s">
        <v>61</v>
      </c>
      <c r="D95" s="37">
        <f>D73</f>
        <v>3695.33</v>
      </c>
      <c r="F95" s="4" t="s">
        <v>48</v>
      </c>
      <c r="G95" s="38">
        <f>G17</f>
        <v>1000</v>
      </c>
      <c r="H95" s="4" t="s">
        <v>78</v>
      </c>
      <c r="I95" s="37">
        <f>I98</f>
        <v>12063.163888888888</v>
      </c>
    </row>
    <row r="96" spans="1:9">
      <c r="A96" s="4"/>
      <c r="B96" s="3"/>
      <c r="C96" s="4" t="s">
        <v>69</v>
      </c>
      <c r="D96" s="37">
        <f>E89</f>
        <v>11063.163888888888</v>
      </c>
      <c r="F96" s="4" t="s">
        <v>68</v>
      </c>
      <c r="G96" s="57">
        <f>D96</f>
        <v>11063.163888888888</v>
      </c>
      <c r="H96" s="4"/>
    </row>
    <row r="97" spans="1:9">
      <c r="A97" s="4"/>
      <c r="B97" s="3"/>
      <c r="C97" s="4" t="s">
        <v>70</v>
      </c>
      <c r="D97" s="39">
        <f>D98-D95-D96</f>
        <v>108419.00611111111</v>
      </c>
      <c r="F97" s="4"/>
      <c r="G97" s="3"/>
      <c r="H97" s="4"/>
    </row>
    <row r="98" spans="1:9">
      <c r="B98" s="39">
        <f>B95</f>
        <v>123177.5</v>
      </c>
      <c r="D98" s="39">
        <f>B98</f>
        <v>123177.5</v>
      </c>
      <c r="G98" s="37">
        <f>G95+G96</f>
        <v>12063.163888888888</v>
      </c>
      <c r="I98" s="37">
        <f>G98</f>
        <v>12063.163888888888</v>
      </c>
    </row>
  </sheetData>
  <mergeCells count="16">
    <mergeCell ref="A82:I82"/>
    <mergeCell ref="B94:C94"/>
    <mergeCell ref="G94:H94"/>
    <mergeCell ref="G49:H49"/>
    <mergeCell ref="B72:C72"/>
    <mergeCell ref="B78:C78"/>
    <mergeCell ref="G72:H72"/>
    <mergeCell ref="G78:H78"/>
    <mergeCell ref="B16:C16"/>
    <mergeCell ref="G16:H16"/>
    <mergeCell ref="B49:C49"/>
    <mergeCell ref="B55:C55"/>
    <mergeCell ref="E37:F37"/>
    <mergeCell ref="E38:F38"/>
    <mergeCell ref="H22:I22"/>
    <mergeCell ref="H33:I33"/>
  </mergeCells>
  <printOptions headings="1"/>
  <pageMargins left="0.70866141732283472" right="0.70866141732283472" top="0.59055118110236227" bottom="0.59055118110236227" header="0.31496062992125984" footer="0.31496062992125984"/>
  <pageSetup paperSize="9" scale="53" orientation="portrait" horizontalDpi="300" verticalDpi="300" r:id="rId1"/>
  <headerFooter>
    <oddHeader>&amp;LSkonto u. Afa&amp;RWH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jwein</dc:creator>
  <cp:lastModifiedBy>jwein</cp:lastModifiedBy>
  <cp:lastPrinted>2021-03-07T10:29:27Z</cp:lastPrinted>
  <dcterms:created xsi:type="dcterms:W3CDTF">2021-02-22T11:24:32Z</dcterms:created>
  <dcterms:modified xsi:type="dcterms:W3CDTF">2021-03-07T10:29:52Z</dcterms:modified>
</cp:coreProperties>
</file>